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9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hidden="1">#REF!</definedName>
    <definedName name="ANEXO" hidden="1">'[5]Inversión total en programas'!$A$50:$IV$50,'[5]Inversión total en programas'!$A$60:$IV$63</definedName>
    <definedName name="_xlnm.Print_Area" localSheetId="0">'Anexo 2 '!$A$1:$O$194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'[8]Anexo 1 Minagricultura'!#REF!</definedName>
    <definedName name="CABEZAS_PROYEC" localSheetId="0">'[9]Anexo 1 Minagricultura'!$C$46</definedName>
    <definedName name="CABEZAS_PROYEC">'[4]Anexo 1'!#REF!</definedName>
    <definedName name="CONTRATOS">#REF!</definedName>
    <definedName name="CUOTAPPC2005" localSheetId="0">'[9]Anexo 1 Minagricultura'!#REF!</definedName>
    <definedName name="CUOTAPPC2005">'[4]Anexo 1'!#REF!</definedName>
    <definedName name="CUOTAPPC2013" localSheetId="0">'[9]Anexo 1 Minagricultura'!#REF!</definedName>
    <definedName name="CUOTAPPC2013">'[4]Anexo 1'!#REF!</definedName>
    <definedName name="CUOTAPPC203" localSheetId="0">'[9]Anexo 1 Minagricultura'!#REF!</definedName>
    <definedName name="CUOTAPPC203">'[4]Anexo 1'!#REF!</definedName>
    <definedName name="DIAG_PPC">#REF!</definedName>
    <definedName name="DIRECCION">[10]consecutivo!$M$9:$M$13</definedName>
    <definedName name="DISTRIBUIDOR">#REF!</definedName>
    <definedName name="Dólar" localSheetId="0">#REF!</definedName>
    <definedName name="Dólar">#REF!</definedName>
    <definedName name="eeeee" localSheetId="0">'[9]Ejecución ingresos 2014'!#REF!</definedName>
    <definedName name="eeeee">'[4]Ejecución ingresos 2018'!#REF!</definedName>
    <definedName name="EPPC" localSheetId="0">'[9]Anexo 1 Minagricultura'!$C$54</definedName>
    <definedName name="EPPC">'[4]Anexo 1'!#REF!</definedName>
    <definedName name="Euro" localSheetId="0">#REF!</definedName>
    <definedName name="Euro">#REF!</definedName>
    <definedName name="FDGFDG">#REF!</definedName>
    <definedName name="FECHA_DE_RECIBIDO">[11]BASE!$E$3:$E$177</definedName>
    <definedName name="FOMENTO" localSheetId="0">'[9]Anexo 1 Minagricultura'!$C$53</definedName>
    <definedName name="FOMENTO">'[4]Anexo 1'!#REF!</definedName>
    <definedName name="FOMENTOS">'[14]Anexo 1 Minagricultura'!$C$51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Pasajes" localSheetId="0">#REF!</definedName>
    <definedName name="Pasajes">#REF!</definedName>
    <definedName name="RESERV_FUTU">#REF!</definedName>
    <definedName name="saldo" localSheetId="0">'[9]Ejecución ingresos 2014'!#REF!</definedName>
    <definedName name="saldo">'[4]Ejecución ingresos 2018'!#REF!</definedName>
    <definedName name="saldos" localSheetId="0">'[9]Ejecución ingresos 2014'!#REF!</definedName>
    <definedName name="saldos">'[4]Ejecución ingresos 2018'!#REF!</definedName>
    <definedName name="SUPERA2004" localSheetId="0">'[9]Anexo 1 Minagricultura'!#REF!</definedName>
    <definedName name="SUPERA2004">'[4]Anexo 1'!#REF!</definedName>
    <definedName name="SUPERA2005" localSheetId="0">'[9]Anexo 1 Minagricultura'!#REF!</definedName>
    <definedName name="SUPERA2005">'[4]Anexo 1'!#REF!</definedName>
    <definedName name="SUPERA2010">'[16]Anexo 1 Minagricultura'!$C$21</definedName>
    <definedName name="SUPERA2012" localSheetId="0">'[9]Anexo 1 Minagricultura'!#REF!</definedName>
    <definedName name="SUPERA2012">'[4]Anexo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2 '!$1:$6</definedName>
    <definedName name="_xlnm.Print_Titles">#REF!</definedName>
    <definedName name="xx">[17]Ingresos!$C$19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'[19]Ingresos 2014'!#REF!</definedName>
    <definedName name="ZFRONTERA">'[19]Ingresos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9" i="1" l="1"/>
  <c r="K189" i="1"/>
  <c r="J189" i="1"/>
  <c r="N189" i="1" s="1"/>
  <c r="L188" i="1"/>
  <c r="K188" i="1"/>
  <c r="K187" i="1" s="1"/>
  <c r="J188" i="1"/>
  <c r="N188" i="1" s="1"/>
  <c r="M187" i="1"/>
  <c r="L187" i="1"/>
  <c r="I187" i="1"/>
  <c r="J187" i="1" s="1"/>
  <c r="H185" i="1"/>
  <c r="J185" i="1" s="1"/>
  <c r="N185" i="1" s="1"/>
  <c r="N183" i="1"/>
  <c r="J181" i="1"/>
  <c r="N181" i="1" s="1"/>
  <c r="I181" i="1"/>
  <c r="N180" i="1"/>
  <c r="I180" i="1"/>
  <c r="J180" i="1" s="1"/>
  <c r="M179" i="1"/>
  <c r="L179" i="1"/>
  <c r="K179" i="1"/>
  <c r="H177" i="1"/>
  <c r="J177" i="1" s="1"/>
  <c r="N177" i="1" s="1"/>
  <c r="A177" i="1"/>
  <c r="N176" i="1"/>
  <c r="M176" i="1"/>
  <c r="L176" i="1"/>
  <c r="K176" i="1"/>
  <c r="H176" i="1"/>
  <c r="J176" i="1" s="1"/>
  <c r="E176" i="1"/>
  <c r="E175" i="1" s="1"/>
  <c r="M175" i="1"/>
  <c r="L175" i="1"/>
  <c r="K175" i="1"/>
  <c r="H173" i="1"/>
  <c r="J173" i="1" s="1"/>
  <c r="N173" i="1" s="1"/>
  <c r="J172" i="1"/>
  <c r="N172" i="1" s="1"/>
  <c r="H172" i="1"/>
  <c r="A172" i="1"/>
  <c r="J171" i="1"/>
  <c r="N171" i="1" s="1"/>
  <c r="H171" i="1"/>
  <c r="A171" i="1"/>
  <c r="H170" i="1"/>
  <c r="J170" i="1" s="1"/>
  <c r="N170" i="1" s="1"/>
  <c r="A170" i="1"/>
  <c r="H169" i="1"/>
  <c r="M168" i="1"/>
  <c r="L168" i="1"/>
  <c r="L163" i="1" s="1"/>
  <c r="K168" i="1"/>
  <c r="D168" i="1"/>
  <c r="D163" i="1" s="1"/>
  <c r="J167" i="1"/>
  <c r="N167" i="1" s="1"/>
  <c r="H167" i="1"/>
  <c r="A167" i="1"/>
  <c r="H166" i="1"/>
  <c r="H164" i="1" s="1"/>
  <c r="A166" i="1"/>
  <c r="J165" i="1"/>
  <c r="N165" i="1" s="1"/>
  <c r="H165" i="1"/>
  <c r="M164" i="1"/>
  <c r="L164" i="1"/>
  <c r="K164" i="1"/>
  <c r="D164" i="1"/>
  <c r="M163" i="1"/>
  <c r="K163" i="1"/>
  <c r="J162" i="1"/>
  <c r="N162" i="1" s="1"/>
  <c r="H162" i="1"/>
  <c r="J161" i="1"/>
  <c r="N161" i="1" s="1"/>
  <c r="H161" i="1"/>
  <c r="H159" i="1" s="1"/>
  <c r="J160" i="1"/>
  <c r="J159" i="1" s="1"/>
  <c r="N159" i="1" s="1"/>
  <c r="H160" i="1"/>
  <c r="A160" i="1"/>
  <c r="M159" i="1"/>
  <c r="L159" i="1"/>
  <c r="L149" i="1" s="1"/>
  <c r="K159" i="1"/>
  <c r="K149" i="1" s="1"/>
  <c r="K144" i="1" s="1"/>
  <c r="D159" i="1"/>
  <c r="H158" i="1"/>
  <c r="J158" i="1" s="1"/>
  <c r="N158" i="1" s="1"/>
  <c r="K157" i="1"/>
  <c r="J157" i="1"/>
  <c r="N157" i="1" s="1"/>
  <c r="H157" i="1"/>
  <c r="H156" i="1"/>
  <c r="J156" i="1" s="1"/>
  <c r="N156" i="1" s="1"/>
  <c r="J155" i="1"/>
  <c r="N155" i="1" s="1"/>
  <c r="H155" i="1"/>
  <c r="A155" i="1"/>
  <c r="H154" i="1"/>
  <c r="J154" i="1" s="1"/>
  <c r="N154" i="1" s="1"/>
  <c r="A154" i="1"/>
  <c r="J153" i="1"/>
  <c r="N153" i="1" s="1"/>
  <c r="H153" i="1"/>
  <c r="A153" i="1"/>
  <c r="H152" i="1"/>
  <c r="J152" i="1" s="1"/>
  <c r="N152" i="1" s="1"/>
  <c r="A152" i="1"/>
  <c r="H151" i="1"/>
  <c r="J151" i="1" s="1"/>
  <c r="A151" i="1"/>
  <c r="M150" i="1"/>
  <c r="L150" i="1"/>
  <c r="K150" i="1"/>
  <c r="D150" i="1"/>
  <c r="D149" i="1" s="1"/>
  <c r="D144" i="1" s="1"/>
  <c r="D50" i="1" s="1"/>
  <c r="D191" i="1" s="1"/>
  <c r="M149" i="1"/>
  <c r="N148" i="1"/>
  <c r="H148" i="1"/>
  <c r="J148" i="1" s="1"/>
  <c r="H147" i="1"/>
  <c r="J147" i="1" s="1"/>
  <c r="N146" i="1"/>
  <c r="H146" i="1"/>
  <c r="J146" i="1" s="1"/>
  <c r="M145" i="1"/>
  <c r="L145" i="1"/>
  <c r="K145" i="1"/>
  <c r="D145" i="1"/>
  <c r="M144" i="1"/>
  <c r="L144" i="1"/>
  <c r="H142" i="1"/>
  <c r="J142" i="1" s="1"/>
  <c r="N142" i="1" s="1"/>
  <c r="N141" i="1"/>
  <c r="H141" i="1"/>
  <c r="J141" i="1" s="1"/>
  <c r="M140" i="1"/>
  <c r="M137" i="1" s="1"/>
  <c r="M134" i="1" s="1"/>
  <c r="L140" i="1"/>
  <c r="L137" i="1" s="1"/>
  <c r="L134" i="1" s="1"/>
  <c r="K140" i="1"/>
  <c r="C140" i="1"/>
  <c r="H140" i="1" s="1"/>
  <c r="J140" i="1" s="1"/>
  <c r="N140" i="1" s="1"/>
  <c r="N139" i="1"/>
  <c r="J139" i="1"/>
  <c r="H139" i="1"/>
  <c r="N138" i="1"/>
  <c r="M138" i="1"/>
  <c r="L138" i="1"/>
  <c r="K138" i="1"/>
  <c r="J138" i="1"/>
  <c r="H138" i="1"/>
  <c r="C138" i="1"/>
  <c r="C137" i="1" s="1"/>
  <c r="K137" i="1"/>
  <c r="H136" i="1"/>
  <c r="J136" i="1" s="1"/>
  <c r="N136" i="1" s="1"/>
  <c r="H135" i="1"/>
  <c r="J135" i="1" s="1"/>
  <c r="K134" i="1"/>
  <c r="N133" i="1"/>
  <c r="H133" i="1"/>
  <c r="J133" i="1" s="1"/>
  <c r="H132" i="1"/>
  <c r="J132" i="1" s="1"/>
  <c r="M131" i="1"/>
  <c r="L131" i="1"/>
  <c r="K131" i="1"/>
  <c r="H131" i="1"/>
  <c r="C131" i="1"/>
  <c r="N130" i="1"/>
  <c r="H130" i="1"/>
  <c r="J130" i="1" s="1"/>
  <c r="J129" i="1"/>
  <c r="N129" i="1" s="1"/>
  <c r="H129" i="1"/>
  <c r="M128" i="1"/>
  <c r="M121" i="1" s="1"/>
  <c r="L128" i="1"/>
  <c r="K128" i="1"/>
  <c r="C128" i="1"/>
  <c r="N127" i="1"/>
  <c r="H127" i="1"/>
  <c r="J127" i="1" s="1"/>
  <c r="A127" i="1"/>
  <c r="N126" i="1"/>
  <c r="J126" i="1"/>
  <c r="H126" i="1"/>
  <c r="A126" i="1"/>
  <c r="N125" i="1"/>
  <c r="H125" i="1"/>
  <c r="J125" i="1" s="1"/>
  <c r="H124" i="1"/>
  <c r="J124" i="1" s="1"/>
  <c r="N124" i="1" s="1"/>
  <c r="H123" i="1"/>
  <c r="J123" i="1" s="1"/>
  <c r="J122" i="1" s="1"/>
  <c r="N122" i="1" s="1"/>
  <c r="M122" i="1"/>
  <c r="L122" i="1"/>
  <c r="L121" i="1" s="1"/>
  <c r="K122" i="1"/>
  <c r="C122" i="1"/>
  <c r="H122" i="1" s="1"/>
  <c r="K121" i="1"/>
  <c r="H119" i="1"/>
  <c r="J119" i="1" s="1"/>
  <c r="N119" i="1" s="1"/>
  <c r="H118" i="1"/>
  <c r="M117" i="1"/>
  <c r="L117" i="1"/>
  <c r="L103" i="1" s="1"/>
  <c r="K117" i="1"/>
  <c r="G117" i="1"/>
  <c r="H116" i="1"/>
  <c r="J116" i="1" s="1"/>
  <c r="N116" i="1" s="1"/>
  <c r="H115" i="1"/>
  <c r="J115" i="1" s="1"/>
  <c r="A115" i="1"/>
  <c r="M114" i="1"/>
  <c r="M103" i="1" s="1"/>
  <c r="L114" i="1"/>
  <c r="K114" i="1"/>
  <c r="G114" i="1"/>
  <c r="J113" i="1"/>
  <c r="N113" i="1" s="1"/>
  <c r="H113" i="1"/>
  <c r="J112" i="1"/>
  <c r="H112" i="1"/>
  <c r="M111" i="1"/>
  <c r="L111" i="1"/>
  <c r="K111" i="1"/>
  <c r="H111" i="1"/>
  <c r="G111" i="1"/>
  <c r="J110" i="1"/>
  <c r="N110" i="1" s="1"/>
  <c r="H110" i="1"/>
  <c r="J109" i="1"/>
  <c r="N109" i="1" s="1"/>
  <c r="H109" i="1"/>
  <c r="J108" i="1"/>
  <c r="N108" i="1" s="1"/>
  <c r="H108" i="1"/>
  <c r="J107" i="1"/>
  <c r="N107" i="1" s="1"/>
  <c r="H107" i="1"/>
  <c r="J106" i="1"/>
  <c r="N106" i="1" s="1"/>
  <c r="H106" i="1"/>
  <c r="H105" i="1"/>
  <c r="J105" i="1" s="1"/>
  <c r="M104" i="1"/>
  <c r="L104" i="1"/>
  <c r="K104" i="1"/>
  <c r="H104" i="1"/>
  <c r="G104" i="1"/>
  <c r="G103" i="1" s="1"/>
  <c r="G50" i="1" s="1"/>
  <c r="K103" i="1"/>
  <c r="J101" i="1"/>
  <c r="N101" i="1" s="1"/>
  <c r="H101" i="1"/>
  <c r="H100" i="1"/>
  <c r="J100" i="1" s="1"/>
  <c r="N100" i="1" s="1"/>
  <c r="J99" i="1"/>
  <c r="N99" i="1" s="1"/>
  <c r="H99" i="1"/>
  <c r="J98" i="1"/>
  <c r="N98" i="1" s="1"/>
  <c r="H98" i="1"/>
  <c r="J97" i="1"/>
  <c r="N97" i="1" s="1"/>
  <c r="H97" i="1"/>
  <c r="H96" i="1"/>
  <c r="J96" i="1" s="1"/>
  <c r="N96" i="1" s="1"/>
  <c r="J95" i="1"/>
  <c r="N95" i="1" s="1"/>
  <c r="H95" i="1"/>
  <c r="M94" i="1"/>
  <c r="L94" i="1"/>
  <c r="K94" i="1"/>
  <c r="H94" i="1"/>
  <c r="J94" i="1" s="1"/>
  <c r="N94" i="1" s="1"/>
  <c r="F94" i="1"/>
  <c r="H93" i="1"/>
  <c r="J93" i="1" s="1"/>
  <c r="N93" i="1" s="1"/>
  <c r="J92" i="1"/>
  <c r="N92" i="1" s="1"/>
  <c r="H92" i="1"/>
  <c r="J91" i="1"/>
  <c r="N91" i="1" s="1"/>
  <c r="H91" i="1"/>
  <c r="J90" i="1"/>
  <c r="N90" i="1" s="1"/>
  <c r="H90" i="1"/>
  <c r="H89" i="1"/>
  <c r="H85" i="1" s="1"/>
  <c r="H64" i="1" s="1"/>
  <c r="J88" i="1"/>
  <c r="N88" i="1" s="1"/>
  <c r="H88" i="1"/>
  <c r="H87" i="1"/>
  <c r="J87" i="1" s="1"/>
  <c r="N87" i="1" s="1"/>
  <c r="J86" i="1"/>
  <c r="H86" i="1"/>
  <c r="M85" i="1"/>
  <c r="L85" i="1"/>
  <c r="L64" i="1" s="1"/>
  <c r="K85" i="1"/>
  <c r="F85" i="1"/>
  <c r="F64" i="1" s="1"/>
  <c r="N84" i="1"/>
  <c r="J83" i="1"/>
  <c r="N83" i="1" s="1"/>
  <c r="H83" i="1"/>
  <c r="J82" i="1"/>
  <c r="N82" i="1" s="1"/>
  <c r="H82" i="1"/>
  <c r="N81" i="1"/>
  <c r="J81" i="1"/>
  <c r="H81" i="1"/>
  <c r="J80" i="1"/>
  <c r="N80" i="1" s="1"/>
  <c r="H80" i="1"/>
  <c r="N79" i="1"/>
  <c r="J79" i="1"/>
  <c r="H79" i="1"/>
  <c r="J78" i="1"/>
  <c r="N78" i="1" s="1"/>
  <c r="H78" i="1"/>
  <c r="J77" i="1"/>
  <c r="N77" i="1" s="1"/>
  <c r="H77" i="1"/>
  <c r="J76" i="1"/>
  <c r="N76" i="1" s="1"/>
  <c r="H76" i="1"/>
  <c r="J75" i="1"/>
  <c r="N75" i="1" s="1"/>
  <c r="H75" i="1"/>
  <c r="J74" i="1"/>
  <c r="N74" i="1" s="1"/>
  <c r="H74" i="1"/>
  <c r="N73" i="1"/>
  <c r="J73" i="1"/>
  <c r="J72" i="1" s="1"/>
  <c r="N72" i="1" s="1"/>
  <c r="H73" i="1"/>
  <c r="M72" i="1"/>
  <c r="L72" i="1"/>
  <c r="K72" i="1"/>
  <c r="H72" i="1"/>
  <c r="F72" i="1"/>
  <c r="J71" i="1"/>
  <c r="N71" i="1" s="1"/>
  <c r="H71" i="1"/>
  <c r="N70" i="1"/>
  <c r="J70" i="1"/>
  <c r="H70" i="1"/>
  <c r="J69" i="1"/>
  <c r="N69" i="1" s="1"/>
  <c r="H69" i="1"/>
  <c r="J68" i="1"/>
  <c r="N68" i="1" s="1"/>
  <c r="H68" i="1"/>
  <c r="J67" i="1"/>
  <c r="N67" i="1" s="1"/>
  <c r="H67" i="1"/>
  <c r="N66" i="1"/>
  <c r="J66" i="1"/>
  <c r="H66" i="1"/>
  <c r="M65" i="1"/>
  <c r="M64" i="1" s="1"/>
  <c r="L65" i="1"/>
  <c r="K65" i="1"/>
  <c r="K64" i="1" s="1"/>
  <c r="H65" i="1"/>
  <c r="F65" i="1"/>
  <c r="J62" i="1"/>
  <c r="N62" i="1" s="1"/>
  <c r="H62" i="1"/>
  <c r="J61" i="1"/>
  <c r="N61" i="1" s="1"/>
  <c r="H61" i="1"/>
  <c r="J60" i="1"/>
  <c r="H60" i="1"/>
  <c r="M59" i="1"/>
  <c r="L59" i="1"/>
  <c r="K59" i="1"/>
  <c r="H59" i="1"/>
  <c r="B59" i="1"/>
  <c r="J58" i="1"/>
  <c r="N58" i="1" s="1"/>
  <c r="H58" i="1"/>
  <c r="J57" i="1"/>
  <c r="N57" i="1" s="1"/>
  <c r="H57" i="1"/>
  <c r="N56" i="1"/>
  <c r="J56" i="1"/>
  <c r="H56" i="1"/>
  <c r="M55" i="1"/>
  <c r="L55" i="1"/>
  <c r="L52" i="1" s="1"/>
  <c r="K55" i="1"/>
  <c r="J55" i="1"/>
  <c r="N55" i="1" s="1"/>
  <c r="H55" i="1"/>
  <c r="B55" i="1"/>
  <c r="J54" i="1"/>
  <c r="H54" i="1"/>
  <c r="M53" i="1"/>
  <c r="M52" i="1" s="1"/>
  <c r="L53" i="1"/>
  <c r="K53" i="1"/>
  <c r="H53" i="1"/>
  <c r="H52" i="1" s="1"/>
  <c r="B53" i="1"/>
  <c r="K52" i="1"/>
  <c r="K50" i="1" s="1"/>
  <c r="B52" i="1"/>
  <c r="F50" i="1"/>
  <c r="B50" i="1"/>
  <c r="C48" i="1"/>
  <c r="I46" i="1"/>
  <c r="J45" i="1"/>
  <c r="N45" i="1" s="1"/>
  <c r="N44" i="1"/>
  <c r="J44" i="1"/>
  <c r="J43" i="1"/>
  <c r="J42" i="1" s="1"/>
  <c r="N42" i="1" s="1"/>
  <c r="M42" i="1"/>
  <c r="L42" i="1"/>
  <c r="K42" i="1"/>
  <c r="I42" i="1"/>
  <c r="J41" i="1"/>
  <c r="N41" i="1" s="1"/>
  <c r="N40" i="1"/>
  <c r="J40" i="1"/>
  <c r="N39" i="1"/>
  <c r="J39" i="1"/>
  <c r="M38" i="1"/>
  <c r="M46" i="1" s="1"/>
  <c r="L38" i="1"/>
  <c r="L46" i="1" s="1"/>
  <c r="K38" i="1"/>
  <c r="K46" i="1" s="1"/>
  <c r="I38" i="1"/>
  <c r="M36" i="1"/>
  <c r="M48" i="1" s="1"/>
  <c r="L36" i="1"/>
  <c r="K36" i="1"/>
  <c r="I36" i="1"/>
  <c r="G36" i="1"/>
  <c r="F36" i="1"/>
  <c r="E36" i="1"/>
  <c r="E48" i="1" s="1"/>
  <c r="D36" i="1"/>
  <c r="C36" i="1"/>
  <c r="B36" i="1"/>
  <c r="B48" i="1" s="1"/>
  <c r="H35" i="1"/>
  <c r="J35" i="1" s="1"/>
  <c r="N35" i="1" s="1"/>
  <c r="H34" i="1"/>
  <c r="J34" i="1" s="1"/>
  <c r="N34" i="1" s="1"/>
  <c r="H33" i="1"/>
  <c r="J33" i="1" s="1"/>
  <c r="J36" i="1" s="1"/>
  <c r="H32" i="1"/>
  <c r="J32" i="1" s="1"/>
  <c r="N32" i="1" s="1"/>
  <c r="H31" i="1"/>
  <c r="J31" i="1" s="1"/>
  <c r="N31" i="1" s="1"/>
  <c r="H30" i="1"/>
  <c r="J30" i="1" s="1"/>
  <c r="N30" i="1" s="1"/>
  <c r="H29" i="1"/>
  <c r="J29" i="1" s="1"/>
  <c r="N29" i="1" s="1"/>
  <c r="N28" i="1"/>
  <c r="H28" i="1"/>
  <c r="J28" i="1" s="1"/>
  <c r="H27" i="1"/>
  <c r="J27" i="1" s="1"/>
  <c r="N27" i="1" s="1"/>
  <c r="N26" i="1"/>
  <c r="H26" i="1"/>
  <c r="J26" i="1" s="1"/>
  <c r="N25" i="1"/>
  <c r="H25" i="1"/>
  <c r="J25" i="1" s="1"/>
  <c r="N24" i="1"/>
  <c r="H24" i="1"/>
  <c r="J24" i="1" s="1"/>
  <c r="N23" i="1"/>
  <c r="H23" i="1"/>
  <c r="J23" i="1" s="1"/>
  <c r="H22" i="1"/>
  <c r="J22" i="1" s="1"/>
  <c r="N22" i="1" s="1"/>
  <c r="N21" i="1"/>
  <c r="H21" i="1"/>
  <c r="J21" i="1" s="1"/>
  <c r="M19" i="1"/>
  <c r="L19" i="1"/>
  <c r="K19" i="1"/>
  <c r="K48" i="1" s="1"/>
  <c r="I19" i="1"/>
  <c r="G19" i="1"/>
  <c r="G48" i="1" s="1"/>
  <c r="F19" i="1"/>
  <c r="F48" i="1" s="1"/>
  <c r="E19" i="1"/>
  <c r="D19" i="1"/>
  <c r="D48" i="1" s="1"/>
  <c r="C19" i="1"/>
  <c r="B19" i="1"/>
  <c r="H19" i="1" s="1"/>
  <c r="H18" i="1"/>
  <c r="J18" i="1" s="1"/>
  <c r="N18" i="1" s="1"/>
  <c r="H17" i="1"/>
  <c r="J17" i="1" s="1"/>
  <c r="N17" i="1" s="1"/>
  <c r="H16" i="1"/>
  <c r="J16" i="1" s="1"/>
  <c r="N16" i="1" s="1"/>
  <c r="H15" i="1"/>
  <c r="J15" i="1" s="1"/>
  <c r="N15" i="1" s="1"/>
  <c r="H14" i="1"/>
  <c r="J14" i="1" s="1"/>
  <c r="N14" i="1" s="1"/>
  <c r="H13" i="1"/>
  <c r="J13" i="1" s="1"/>
  <c r="N13" i="1" s="1"/>
  <c r="N12" i="1"/>
  <c r="K12" i="1"/>
  <c r="J12" i="1"/>
  <c r="H12" i="1"/>
  <c r="N11" i="1"/>
  <c r="J11" i="1"/>
  <c r="H11" i="1"/>
  <c r="J10" i="1"/>
  <c r="N10" i="1" s="1"/>
  <c r="H10" i="1"/>
  <c r="J9" i="1"/>
  <c r="H9" i="1"/>
  <c r="M8" i="1"/>
  <c r="L8" i="1"/>
  <c r="K8" i="1"/>
  <c r="I8" i="1"/>
  <c r="G8" i="1"/>
  <c r="F8" i="1"/>
  <c r="E8" i="1"/>
  <c r="D8" i="1"/>
  <c r="C8" i="1"/>
  <c r="B8" i="1"/>
  <c r="N36" i="1" l="1"/>
  <c r="M50" i="1"/>
  <c r="M191" i="1" s="1"/>
  <c r="C134" i="1"/>
  <c r="H137" i="1"/>
  <c r="J137" i="1" s="1"/>
  <c r="N137" i="1" s="1"/>
  <c r="J19" i="1"/>
  <c r="N19" i="1" s="1"/>
  <c r="L48" i="1"/>
  <c r="N135" i="1"/>
  <c r="J134" i="1"/>
  <c r="N134" i="1" s="1"/>
  <c r="H50" i="1"/>
  <c r="J50" i="1" s="1"/>
  <c r="H48" i="1"/>
  <c r="N132" i="1"/>
  <c r="J131" i="1"/>
  <c r="N131" i="1" s="1"/>
  <c r="N147" i="1"/>
  <c r="J145" i="1"/>
  <c r="N145" i="1" s="1"/>
  <c r="N105" i="1"/>
  <c r="J104" i="1"/>
  <c r="E50" i="1"/>
  <c r="E191" i="1" s="1"/>
  <c r="H175" i="1"/>
  <c r="J175" i="1" s="1"/>
  <c r="N175" i="1" s="1"/>
  <c r="C121" i="1"/>
  <c r="C50" i="1" s="1"/>
  <c r="N60" i="1"/>
  <c r="J59" i="1"/>
  <c r="N59" i="1" s="1"/>
  <c r="N86" i="1"/>
  <c r="H150" i="1"/>
  <c r="H149" i="1" s="1"/>
  <c r="J8" i="1"/>
  <c r="G191" i="1"/>
  <c r="N43" i="1"/>
  <c r="L50" i="1"/>
  <c r="L191" i="1" s="1"/>
  <c r="J89" i="1"/>
  <c r="N89" i="1" s="1"/>
  <c r="N123" i="1"/>
  <c r="J128" i="1"/>
  <c r="N128" i="1" s="1"/>
  <c r="J166" i="1"/>
  <c r="N166" i="1" s="1"/>
  <c r="F191" i="1"/>
  <c r="N33" i="1"/>
  <c r="H128" i="1"/>
  <c r="H121" i="1" s="1"/>
  <c r="J121" i="1" s="1"/>
  <c r="N121" i="1" s="1"/>
  <c r="H134" i="1"/>
  <c r="H8" i="1"/>
  <c r="J114" i="1"/>
  <c r="N114" i="1" s="1"/>
  <c r="N187" i="1"/>
  <c r="J65" i="1"/>
  <c r="N9" i="1"/>
  <c r="I48" i="1"/>
  <c r="N54" i="1"/>
  <c r="J53" i="1"/>
  <c r="N115" i="1"/>
  <c r="J169" i="1"/>
  <c r="H168" i="1"/>
  <c r="H163" i="1" s="1"/>
  <c r="C191" i="1"/>
  <c r="H36" i="1"/>
  <c r="N160" i="1"/>
  <c r="B191" i="1"/>
  <c r="H191" i="1" s="1"/>
  <c r="H114" i="1"/>
  <c r="H103" i="1" s="1"/>
  <c r="J38" i="1"/>
  <c r="N112" i="1"/>
  <c r="J111" i="1"/>
  <c r="N111" i="1" s="1"/>
  <c r="J118" i="1"/>
  <c r="H117" i="1"/>
  <c r="N151" i="1"/>
  <c r="J150" i="1"/>
  <c r="K191" i="1"/>
  <c r="I191" i="1"/>
  <c r="H145" i="1"/>
  <c r="J164" i="1"/>
  <c r="I179" i="1"/>
  <c r="J179" i="1" s="1"/>
  <c r="N179" i="1" s="1"/>
  <c r="N50" i="1" l="1"/>
  <c r="N104" i="1"/>
  <c r="J103" i="1"/>
  <c r="N103" i="1" s="1"/>
  <c r="O179" i="1"/>
  <c r="J117" i="1"/>
  <c r="N117" i="1" s="1"/>
  <c r="N118" i="1"/>
  <c r="J163" i="1"/>
  <c r="N163" i="1" s="1"/>
  <c r="N164" i="1"/>
  <c r="N8" i="1"/>
  <c r="O145" i="1"/>
  <c r="H144" i="1"/>
  <c r="J144" i="1" s="1"/>
  <c r="N144" i="1" s="1"/>
  <c r="J191" i="1"/>
  <c r="N191" i="1" s="1"/>
  <c r="N38" i="1"/>
  <c r="O38" i="1" s="1"/>
  <c r="J46" i="1"/>
  <c r="N46" i="1" s="1"/>
  <c r="N169" i="1"/>
  <c r="J168" i="1"/>
  <c r="N168" i="1" s="1"/>
  <c r="J85" i="1"/>
  <c r="N85" i="1" s="1"/>
  <c r="J149" i="1"/>
  <c r="N149" i="1" s="1"/>
  <c r="O149" i="1" s="1"/>
  <c r="N150" i="1"/>
  <c r="N65" i="1"/>
  <c r="J52" i="1"/>
  <c r="N52" i="1" s="1"/>
  <c r="O52" i="1" s="1"/>
  <c r="N53" i="1"/>
  <c r="O191" i="1" l="1"/>
  <c r="O165" i="1"/>
  <c r="O153" i="1"/>
  <c r="O110" i="1"/>
  <c r="O74" i="1"/>
  <c r="O45" i="1"/>
  <c r="O94" i="1"/>
  <c r="O78" i="1"/>
  <c r="O37" i="1"/>
  <c r="O10" i="1"/>
  <c r="O95" i="1"/>
  <c r="O113" i="1"/>
  <c r="O106" i="1"/>
  <c r="O82" i="1"/>
  <c r="O67" i="1"/>
  <c r="O57" i="1"/>
  <c r="O88" i="1"/>
  <c r="O81" i="1"/>
  <c r="O66" i="1"/>
  <c r="O62" i="1"/>
  <c r="O56" i="1"/>
  <c r="O84" i="1"/>
  <c r="O32" i="1"/>
  <c r="O11" i="1"/>
  <c r="O79" i="1"/>
  <c r="O99" i="1"/>
  <c r="O80" i="1"/>
  <c r="O21" i="1"/>
  <c r="O61" i="1"/>
  <c r="O42" i="1"/>
  <c r="O71" i="1"/>
  <c r="O119" i="1"/>
  <c r="O68" i="1"/>
  <c r="O158" i="1"/>
  <c r="O127" i="1"/>
  <c r="O181" i="1"/>
  <c r="O183" i="1"/>
  <c r="O58" i="1"/>
  <c r="O27" i="1"/>
  <c r="O126" i="1"/>
  <c r="O108" i="1"/>
  <c r="O92" i="1"/>
  <c r="O97" i="1"/>
  <c r="O91" i="1"/>
  <c r="O73" i="1"/>
  <c r="O171" i="1"/>
  <c r="O101" i="1"/>
  <c r="O180" i="1"/>
  <c r="O176" i="1"/>
  <c r="O133" i="1"/>
  <c r="O140" i="1"/>
  <c r="O167" i="1"/>
  <c r="O96" i="1"/>
  <c r="O155" i="1"/>
  <c r="O24" i="1"/>
  <c r="O188" i="1"/>
  <c r="O125" i="1"/>
  <c r="O75" i="1"/>
  <c r="O129" i="1"/>
  <c r="O100" i="1"/>
  <c r="O116" i="1"/>
  <c r="O16" i="1"/>
  <c r="O142" i="1"/>
  <c r="O77" i="1"/>
  <c r="O139" i="1"/>
  <c r="O146" i="1"/>
  <c r="O173" i="1"/>
  <c r="O98" i="1"/>
  <c r="O154" i="1"/>
  <c r="O124" i="1"/>
  <c r="O34" i="1"/>
  <c r="O170" i="1"/>
  <c r="O93" i="1"/>
  <c r="O152" i="1"/>
  <c r="O141" i="1"/>
  <c r="O159" i="1"/>
  <c r="O185" i="1"/>
  <c r="O138" i="1"/>
  <c r="O177" i="1"/>
  <c r="O69" i="1"/>
  <c r="O17" i="1"/>
  <c r="O18" i="1"/>
  <c r="O161" i="1"/>
  <c r="O15" i="1"/>
  <c r="O107" i="1"/>
  <c r="O76" i="1"/>
  <c r="O30" i="1"/>
  <c r="O13" i="1"/>
  <c r="O162" i="1"/>
  <c r="O26" i="1"/>
  <c r="O12" i="1"/>
  <c r="O28" i="1"/>
  <c r="O156" i="1"/>
  <c r="O90" i="1"/>
  <c r="O35" i="1"/>
  <c r="O70" i="1"/>
  <c r="O29" i="1"/>
  <c r="O189" i="1"/>
  <c r="O22" i="1"/>
  <c r="O157" i="1"/>
  <c r="O87" i="1"/>
  <c r="O41" i="1"/>
  <c r="O25" i="1"/>
  <c r="O40" i="1"/>
  <c r="O130" i="1"/>
  <c r="O44" i="1"/>
  <c r="O172" i="1"/>
  <c r="O136" i="1"/>
  <c r="O39" i="1"/>
  <c r="O83" i="1"/>
  <c r="O72" i="1"/>
  <c r="O14" i="1"/>
  <c r="O23" i="1"/>
  <c r="O122" i="1"/>
  <c r="O55" i="1"/>
  <c r="O109" i="1"/>
  <c r="O31" i="1"/>
  <c r="O148" i="1"/>
  <c r="O144" i="1"/>
  <c r="O104" i="1"/>
  <c r="O86" i="1"/>
  <c r="O19" i="1"/>
  <c r="O105" i="1"/>
  <c r="O43" i="1"/>
  <c r="O59" i="1"/>
  <c r="J64" i="1"/>
  <c r="N64" i="1" s="1"/>
  <c r="O64" i="1" s="1"/>
  <c r="O123" i="1"/>
  <c r="O166" i="1"/>
  <c r="O112" i="1"/>
  <c r="O114" i="1"/>
  <c r="O50" i="1"/>
  <c r="O103" i="1"/>
  <c r="O147" i="1"/>
  <c r="O128" i="1"/>
  <c r="O85" i="1"/>
  <c r="O89" i="1"/>
  <c r="O65" i="1"/>
  <c r="O168" i="1"/>
  <c r="J48" i="1"/>
  <c r="N48" i="1" s="1"/>
  <c r="O48" i="1" s="1"/>
  <c r="O151" i="1"/>
  <c r="O9" i="1"/>
  <c r="O60" i="1"/>
  <c r="O111" i="1"/>
  <c r="O175" i="1"/>
  <c r="O163" i="1"/>
  <c r="O132" i="1"/>
  <c r="O160" i="1"/>
  <c r="O187" i="1"/>
  <c r="O115" i="1"/>
  <c r="O169" i="1"/>
  <c r="O137" i="1"/>
  <c r="O134" i="1"/>
  <c r="O118" i="1"/>
  <c r="O33" i="1"/>
  <c r="O36" i="1"/>
  <c r="O164" i="1"/>
  <c r="O131" i="1"/>
  <c r="O53" i="1"/>
  <c r="O150" i="1"/>
  <c r="O46" i="1"/>
  <c r="O135" i="1"/>
  <c r="O8" i="1"/>
  <c r="O117" i="1"/>
  <c r="O54" i="1"/>
  <c r="O121" i="1"/>
</calcChain>
</file>

<file path=xl/sharedStrings.xml><?xml version="1.0" encoding="utf-8"?>
<sst xmlns="http://schemas.openxmlformats.org/spreadsheetml/2006/main" count="176" uniqueCount="176">
  <si>
    <t>MINISTERIO DE AGRICULTURA  Y DESARROLLO RURAL</t>
  </si>
  <si>
    <t>DIRECCIÓN DE PLANEACIÓN Y SEGUIMIENTO PRESUPUESTAL</t>
  </si>
  <si>
    <t>PRESUPUESTO DE GASTOS DE FUNCIONAMIENTO E INVERSIÓN 2.019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</si>
  <si>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</si>
  <si>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</si>
  <si>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</si>
  <si>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</si>
  <si>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</si>
  <si>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</si>
  <si>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</si>
  <si>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</si>
  <si>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</si>
  <si>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</si>
  <si>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</si>
  <si>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ACUERDO 5/19</t>
  </si>
  <si>
    <t>ACUERDO 9/19</t>
  </si>
  <si>
    <t>ACUERDO 12/19</t>
  </si>
  <si>
    <t>PRESUPUESTO MODIFICADO</t>
  </si>
  <si>
    <t>% PARTICI-PACIÓN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</si>
  <si>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</si>
  <si>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</si>
  <si>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</si>
  <si>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</si>
  <si>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</si>
  <si>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</si>
  <si>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</si>
  <si>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</si>
  <si>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</si>
  <si>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</si>
  <si>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</si>
  <si>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</si>
  <si>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</si>
  <si>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</si>
  <si>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</si>
  <si>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</si>
  <si>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</si>
  <si>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</si>
  <si>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</si>
  <si>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</si>
  <si>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</si>
  <si>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</si>
  <si>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</si>
  <si>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</si>
  <si>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</si>
  <si>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</si>
  <si>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</si>
  <si>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</si>
  <si>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</si>
  <si>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</si>
  <si>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GASTOS ADMINISTRATIVOS DE RECAUDO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</si>
  <si>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</si>
  <si>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</si>
  <si>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</si>
  <si>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</si>
  <si>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</si>
  <si>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</si>
  <si>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</si>
  <si>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</si>
  <si>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SUBTOTAL GASTOS ADMINISTRATIVOS DE RECAUDO</t>
  </si>
  <si>
    <t>TOTAL FUNCIONAMIENTO</t>
  </si>
  <si>
    <t>TOTAL PROGRAMAS Y PROYECTOS</t>
  </si>
  <si>
    <t>TOTAL ÁREA ECONÓMICA</t>
  </si>
  <si>
    <t>Fortalecimiento institucional</t>
  </si>
  <si>
    <t>Acceso a Mercados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</si>
  <si>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</si>
  <si>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</si>
  <si>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</si>
  <si>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</si>
  <si>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Aseguramiento de la calidad</t>
  </si>
  <si>
    <t>Asesorias BPM y HACCP</t>
  </si>
  <si>
    <t>Implementación medición de grasa</t>
  </si>
  <si>
    <t>Sello de producto en la cadena de transformación</t>
  </si>
  <si>
    <t>TOTAL ÁREA MERCADEO</t>
  </si>
  <si>
    <t>Investigación de mercados</t>
  </si>
  <si>
    <t xml:space="preserve">Home Panel </t>
  </si>
  <si>
    <t>Brand Equity Tracking</t>
  </si>
  <si>
    <t>Monitoreo de Medios</t>
  </si>
  <si>
    <t>Evaluación Neurologica de la  Campaña Vigente/Eye Tracking</t>
  </si>
  <si>
    <t>Estudio del Consumidor</t>
  </si>
  <si>
    <t>Estudio NSOP (Carnicerias)</t>
  </si>
  <si>
    <t>Campaña de fomento al consumo</t>
  </si>
  <si>
    <t>Campaña de publicidad</t>
  </si>
  <si>
    <t>Consultoría Mercado</t>
  </si>
  <si>
    <t>Pauta institucional</t>
  </si>
  <si>
    <t>Herramienta Branding y Marketing</t>
  </si>
  <si>
    <t>Seguimiento y gestion comunicación integral.</t>
  </si>
  <si>
    <t>Sostenimiento y Desarrollo Digital</t>
  </si>
  <si>
    <t>Free Press Influenciadores</t>
  </si>
  <si>
    <t>Kit Publicitario</t>
  </si>
  <si>
    <t>Desarrollo Digital (Concurso Sabor Porkcolombia)</t>
  </si>
  <si>
    <t>Pauta digital</t>
  </si>
  <si>
    <t>Producción Digital</t>
  </si>
  <si>
    <t>Fomento al Consumo Regional</t>
  </si>
  <si>
    <t>Activaciones de consumo</t>
  </si>
  <si>
    <t>Cocina PorkColombia</t>
  </si>
  <si>
    <t>Asesor Gastronómico Ejecutivo</t>
  </si>
  <si>
    <t>Capacitación anual contratistas</t>
  </si>
  <si>
    <t>Material de promocion al consumo</t>
  </si>
  <si>
    <t>Festival PorkColombia</t>
  </si>
  <si>
    <t>Seguimiento gestión a eventos de sensibilización de las bondades de la carne de cerdo</t>
  </si>
  <si>
    <t>Agroexpo</t>
  </si>
  <si>
    <t>Eventos especializados (Sector, gastronomicos , sector salud)</t>
  </si>
  <si>
    <t>Comercialización y Nuevos Negocios</t>
  </si>
  <si>
    <t>Gestion y seguimiento comercializacion y nuevos negocios</t>
  </si>
  <si>
    <t xml:space="preserve">Gestion de actividades nutricionales </t>
  </si>
  <si>
    <t>Material Promocional y Publicitario</t>
  </si>
  <si>
    <t>Eventos Apertura Nuevos Negocios</t>
  </si>
  <si>
    <t>Cerdificado PorkColombia (Expertos de carne de cerdo)</t>
  </si>
  <si>
    <t>ChefRegionales PorkColombia</t>
  </si>
  <si>
    <t>Viajes Gestión Regional</t>
  </si>
  <si>
    <t>TOTAL ÁREA ERRADICACIÓN PPC</t>
  </si>
  <si>
    <t>Vacunacion e identificacion de Porcinos</t>
  </si>
  <si>
    <t>Identificación</t>
  </si>
  <si>
    <t>Suministros clínicos y dotaciones</t>
  </si>
  <si>
    <t>Auxilios distribuidores</t>
  </si>
  <si>
    <t>Biológico</t>
  </si>
  <si>
    <t>Contratación de personal</t>
  </si>
  <si>
    <t>Disposición de residuos biológicos</t>
  </si>
  <si>
    <t>Capacitación y divulgación</t>
  </si>
  <si>
    <t>Capacitación</t>
  </si>
  <si>
    <t>Divulgación</t>
  </si>
  <si>
    <t>Vigilancia Epidemiológica</t>
  </si>
  <si>
    <t>Apoyo actividades de vigilancia activa</t>
  </si>
  <si>
    <t>Administración de la base de datos</t>
  </si>
  <si>
    <t>Mantenimiento y actualización plataforma</t>
  </si>
  <si>
    <t>Soporte operativo</t>
  </si>
  <si>
    <t>TOTAL ÁREA TÉCNICA</t>
  </si>
  <si>
    <t>Programa nacional de bioseguridad y productividad-PNBSP</t>
  </si>
  <si>
    <t>Acompañamiento (Certificación en granja y transporte)</t>
  </si>
  <si>
    <t>Taller técnico de bioseguridad, sanidad y productividad</t>
  </si>
  <si>
    <t>Premios PORKS Colombia 2019</t>
  </si>
  <si>
    <t xml:space="preserve">Sostenibilidad y responsabilidad social empresarial en producción primaria </t>
  </si>
  <si>
    <t xml:space="preserve">Acompañamiento y apoyo </t>
  </si>
  <si>
    <t>Granjas modelo y mesas de trabajo interinstitucionales e intergremiales</t>
  </si>
  <si>
    <t>Inocuidad y bienestar animal en producción primaria y transporte</t>
  </si>
  <si>
    <t>Profesionales de apoyo en implementación y certificación granja y transporte</t>
  </si>
  <si>
    <t>Fortalecimiento de competencias en bienestar animal e inocuidad</t>
  </si>
  <si>
    <t>Fortalecimiento Empresarial</t>
  </si>
  <si>
    <t>Gestión de servicios</t>
  </si>
  <si>
    <t>Fortalecimiento Asociativo</t>
  </si>
  <si>
    <t>Convenios</t>
  </si>
  <si>
    <t xml:space="preserve">   Contrapartidas Gobernaciones y/o Alcaldias</t>
  </si>
  <si>
    <t xml:space="preserve">     Contrapartidas Gobernaciones / Alcaldias</t>
  </si>
  <si>
    <t xml:space="preserve">   Contrapartidas FNP</t>
  </si>
  <si>
    <t xml:space="preserve">     Contrapartidas Gobernaciones / Alcaldias FNP</t>
  </si>
  <si>
    <t>Apoyo autorización sanitaria</t>
  </si>
  <si>
    <t>TOTAL ÁREA INVESTIGACIÓN Y TRANSFERENCIA</t>
  </si>
  <si>
    <t>Investigación y desarrollo</t>
  </si>
  <si>
    <t>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</si>
  <si>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</si>
  <si>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</si>
  <si>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</si>
  <si>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</si>
  <si>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>Curso virtual en productos innovadores</t>
  </si>
  <si>
    <t>Proyecto convenio de asociación CVC</t>
  </si>
  <si>
    <t>Curso virtual en bienestar animal</t>
  </si>
  <si>
    <t xml:space="preserve">  Talleres y seminarios</t>
  </si>
  <si>
    <t>Seminario en mejoramiento procesos administrativos y de calidad en la comercialización de carne</t>
  </si>
  <si>
    <t>Material de apoyo</t>
  </si>
  <si>
    <t>Diagnostico</t>
  </si>
  <si>
    <t>Diagnostico rutinario con laboratorios oficiales</t>
  </si>
  <si>
    <t>Diagnóstico Rutinario, Integrado y PRRS</t>
  </si>
  <si>
    <t>Diagnostico rutinario con laboratorios privados</t>
  </si>
  <si>
    <t>Diagnostico Rutinario, Combos y PRRS</t>
  </si>
  <si>
    <t>Apoyo Diagnostico lineas base (ICA)</t>
  </si>
  <si>
    <t>TOTAL ÁREA SANIDAD</t>
  </si>
  <si>
    <t>Control y monitoreo de enfermedades en granjas de Colombia</t>
  </si>
  <si>
    <t>CUOTA DE ADMINISTRACIÓN</t>
  </si>
  <si>
    <t>Cuota de administración FNP</t>
  </si>
  <si>
    <t>Cuota de administración PPC</t>
  </si>
  <si>
    <t>FONDO DE EMERGENCIA FNP</t>
  </si>
  <si>
    <t>FONDO DE EMERGENCIA PPC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</si>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</sst>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3" fontId="3" fillId="2" borderId="1" xfId="0" applyNumberFormat="1" applyFont="1" applyFill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/>
    <xf numFmtId="0" fontId="5" fillId="2" borderId="6" xfId="0" applyFont="1" applyFill="1" applyBorder="1"/>
    <xf numFmtId="0" fontId="5" fillId="2" borderId="7" xfId="0" applyFont="1" applyFill="1" applyBorder="1"/>
    <xf numFmtId="3" fontId="6" fillId="2" borderId="5" xfId="0" applyNumberFormat="1" applyFont="1" applyFill="1" applyBorder="1" applyAlignment="1"/>
    <xf numFmtId="3" fontId="6" fillId="2" borderId="6" xfId="0" applyNumberFormat="1" applyFont="1" applyFill="1" applyBorder="1"/>
    <xf numFmtId="10" fontId="6" fillId="2" borderId="7" xfId="1" applyNumberFormat="1" applyFont="1" applyFill="1" applyBorder="1"/>
    <xf numFmtId="3" fontId="5" fillId="2" borderId="5" xfId="0" applyNumberFormat="1" applyFont="1" applyFill="1" applyBorder="1" applyAlignment="1"/>
    <xf numFmtId="3" fontId="5" fillId="2" borderId="6" xfId="0" applyNumberFormat="1" applyFont="1" applyFill="1" applyBorder="1"/>
    <xf numFmtId="3" fontId="7" fillId="2" borderId="6" xfId="0" applyNumberFormat="1" applyFont="1" applyFill="1" applyBorder="1"/>
    <xf numFmtId="10" fontId="7" fillId="2" borderId="7" xfId="1" applyNumberFormat="1" applyFont="1" applyFill="1" applyBorder="1"/>
    <xf numFmtId="0" fontId="0" fillId="0" borderId="0" xfId="0" applyFill="1" applyAlignment="1">
      <alignment horizontal="center"/>
    </xf>
    <xf numFmtId="3" fontId="8" fillId="2" borderId="6" xfId="0" applyNumberFormat="1" applyFont="1" applyFill="1" applyBorder="1"/>
    <xf numFmtId="3" fontId="0" fillId="0" borderId="0" xfId="0" applyNumberFormat="1" applyFill="1"/>
    <xf numFmtId="0" fontId="2" fillId="2" borderId="5" xfId="0" applyFont="1" applyFill="1" applyBorder="1" applyAlignment="1"/>
    <xf numFmtId="3" fontId="2" fillId="2" borderId="6" xfId="0" applyNumberFormat="1" applyFont="1" applyFill="1" applyBorder="1"/>
    <xf numFmtId="0" fontId="5" fillId="2" borderId="5" xfId="0" applyFont="1" applyFill="1" applyBorder="1" applyAlignment="1"/>
    <xf numFmtId="3" fontId="5" fillId="2" borderId="6" xfId="2" applyNumberFormat="1" applyFont="1" applyFill="1" applyBorder="1"/>
    <xf numFmtId="0" fontId="6" fillId="2" borderId="5" xfId="0" applyFont="1" applyFill="1" applyBorder="1" applyAlignment="1"/>
    <xf numFmtId="3" fontId="6" fillId="2" borderId="6" xfId="2" applyNumberFormat="1" applyFont="1" applyFill="1" applyBorder="1"/>
    <xf numFmtId="37" fontId="6" fillId="2" borderId="5" xfId="0" applyNumberFormat="1" applyFont="1" applyFill="1" applyBorder="1" applyAlignment="1">
      <alignment horizontal="left"/>
    </xf>
    <xf numFmtId="3" fontId="6" fillId="0" borderId="6" xfId="0" applyNumberFormat="1" applyFont="1" applyFill="1" applyBorder="1"/>
    <xf numFmtId="0" fontId="1" fillId="0" borderId="0" xfId="0" applyFont="1" applyFill="1"/>
    <xf numFmtId="37" fontId="7" fillId="2" borderId="5" xfId="0" applyNumberFormat="1" applyFont="1" applyFill="1" applyBorder="1" applyAlignment="1">
      <alignment horizontal="left"/>
    </xf>
    <xf numFmtId="3" fontId="7" fillId="0" borderId="6" xfId="0" applyNumberFormat="1" applyFont="1" applyFill="1" applyBorder="1"/>
    <xf numFmtId="3" fontId="5" fillId="0" borderId="6" xfId="0" applyNumberFormat="1" applyFont="1" applyFill="1" applyBorder="1"/>
    <xf numFmtId="3" fontId="2" fillId="0" borderId="6" xfId="0" applyNumberFormat="1" applyFont="1" applyFill="1" applyBorder="1"/>
    <xf numFmtId="0" fontId="9" fillId="0" borderId="0" xfId="0" applyFont="1" applyFill="1"/>
    <xf numFmtId="0" fontId="5" fillId="2" borderId="8" xfId="0" applyFont="1" applyFill="1" applyBorder="1" applyAlignment="1"/>
    <xf numFmtId="3" fontId="5" fillId="2" borderId="9" xfId="2" applyNumberFormat="1" applyFont="1" applyFill="1" applyBorder="1"/>
    <xf numFmtId="3" fontId="5" fillId="2" borderId="9" xfId="0" applyNumberFormat="1" applyFont="1" applyFill="1" applyBorder="1"/>
    <xf numFmtId="0" fontId="2" fillId="0" borderId="8" xfId="0" applyFont="1" applyFill="1" applyBorder="1" applyAlignment="1"/>
    <xf numFmtId="3" fontId="2" fillId="0" borderId="9" xfId="0" applyNumberFormat="1" applyFont="1" applyFill="1" applyBorder="1"/>
    <xf numFmtId="0" fontId="2" fillId="2" borderId="8" xfId="0" applyFont="1" applyFill="1" applyBorder="1" applyAlignment="1"/>
    <xf numFmtId="3" fontId="2" fillId="2" borderId="9" xfId="0" applyNumberFormat="1" applyFont="1" applyFill="1" applyBorder="1"/>
    <xf numFmtId="37" fontId="2" fillId="2" borderId="5" xfId="0" applyNumberFormat="1" applyFont="1" applyFill="1" applyBorder="1" applyAlignment="1"/>
    <xf numFmtId="3" fontId="9" fillId="0" borderId="0" xfId="0" applyNumberFormat="1" applyFont="1" applyFill="1"/>
    <xf numFmtId="37" fontId="7" fillId="0" borderId="5" xfId="0" applyNumberFormat="1" applyFont="1" applyFill="1" applyBorder="1" applyAlignment="1">
      <alignment horizontal="left"/>
    </xf>
    <xf numFmtId="164" fontId="2" fillId="0" borderId="6" xfId="2" applyFont="1" applyFill="1" applyBorder="1"/>
    <xf numFmtId="164" fontId="7" fillId="0" borderId="6" xfId="2" applyFont="1" applyFill="1" applyBorder="1"/>
    <xf numFmtId="164" fontId="9" fillId="0" borderId="0" xfId="2" applyFont="1" applyFill="1"/>
    <xf numFmtId="37" fontId="7" fillId="2" borderId="5" xfId="0" applyNumberFormat="1" applyFont="1" applyFill="1" applyBorder="1" applyAlignment="1">
      <alignment horizontal="left" wrapText="1"/>
    </xf>
    <xf numFmtId="37" fontId="7" fillId="2" borderId="5" xfId="0" applyNumberFormat="1" applyFont="1" applyFill="1" applyBorder="1" applyAlignment="1"/>
    <xf numFmtId="37" fontId="6" fillId="2" borderId="5" xfId="0" applyNumberFormat="1" applyFont="1" applyFill="1" applyBorder="1" applyAlignment="1"/>
    <xf numFmtId="3" fontId="6" fillId="0" borderId="6" xfId="3" applyNumberFormat="1" applyFont="1" applyFill="1" applyBorder="1"/>
    <xf numFmtId="165" fontId="1" fillId="0" borderId="0" xfId="0" applyNumberFormat="1" applyFont="1" applyFill="1"/>
    <xf numFmtId="3" fontId="1" fillId="0" borderId="0" xfId="0" applyNumberFormat="1" applyFont="1" applyFill="1"/>
    <xf numFmtId="0" fontId="5" fillId="2" borderId="10" xfId="0" applyFont="1" applyFill="1" applyBorder="1" applyAlignment="1"/>
    <xf numFmtId="3" fontId="2" fillId="0" borderId="11" xfId="0" applyNumberFormat="1" applyFont="1" applyFill="1" applyBorder="1"/>
    <xf numFmtId="0" fontId="5" fillId="0" borderId="11" xfId="0" applyFont="1" applyFill="1" applyBorder="1"/>
    <xf numFmtId="3" fontId="5" fillId="0" borderId="11" xfId="0" applyNumberFormat="1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10" fontId="0" fillId="0" borderId="0" xfId="1" applyNumberFormat="1" applyFont="1" applyFill="1"/>
    <xf numFmtId="0" fontId="10" fillId="0" borderId="0" xfId="0" applyFont="1" applyFill="1" applyAlignment="1"/>
    <xf numFmtId="3" fontId="10" fillId="0" borderId="0" xfId="0" applyNumberFormat="1" applyFont="1" applyFill="1"/>
    <xf numFmtId="37" fontId="10" fillId="0" borderId="0" xfId="0" applyNumberFormat="1" applyFont="1" applyFill="1"/>
    <xf numFmtId="0" fontId="10" fillId="0" borderId="0" xfId="0" applyFont="1" applyFill="1"/>
    <xf numFmtId="10" fontId="10" fillId="0" borderId="0" xfId="0" applyNumberFormat="1" applyFont="1" applyFill="1"/>
    <xf numFmtId="37" fontId="0" fillId="0" borderId="0" xfId="0" applyNumberFormat="1" applyFill="1"/>
    <xf numFmtId="164" fontId="10" fillId="0" borderId="0" xfId="2" applyFont="1" applyFill="1"/>
    <xf numFmtId="9" fontId="10" fillId="0" borderId="0" xfId="1" applyFont="1" applyFill="1"/>
    <xf numFmtId="10" fontId="10" fillId="0" borderId="0" xfId="1" applyNumberFormat="1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Presupuesto%202019/Presupuesto%202019%205ta%20versi&#243;n/Anexos/presupuesto%20PPC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Presupuesto%202019/Presupuesto%202019%205ta%20versi&#243;n/Anexos/Presupuesto%20Sanida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Presupuesto%202019/Presupuesto%202019%205ta%20versi&#243;n/Anexos/Presupuestos%20Investig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9\Acuerdos\Definitivo\ANEXO%20ACUERDO%2012-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AJUSTE%20SALARIOSdef/Ajuste%20salariosde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2015%20version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ón "/>
      <sheetName val="Contratación personal"/>
      <sheetName val="Diagnóstico rutinario"/>
      <sheetName val="Autoridades y puestos control"/>
      <sheetName val="Sistema información"/>
    </sheetNames>
    <sheetDataSet>
      <sheetData sheetId="0" refreshError="1">
        <row r="37">
          <cell r="B37" t="str">
            <v>Diagnóstico Rutinario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8 vs 2017"/>
      <sheetName val="Presupuesto desagregado 2018"/>
      <sheetName val="PRRS"/>
    </sheetNames>
    <sheetDataSet>
      <sheetData sheetId="0" refreshError="1">
        <row r="16">
          <cell r="B16" t="str">
            <v>Control y monitoreo de PRRS</v>
          </cell>
        </row>
        <row r="18">
          <cell r="B18" t="str">
            <v>Programa Nacional de Sanidad Porcina</v>
          </cell>
        </row>
        <row r="19">
          <cell r="B19" t="str">
            <v>Divulgación sanitaria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 refreshError="1">
        <row r="23">
          <cell r="A23" t="str">
            <v>Gira técnica</v>
          </cell>
        </row>
        <row r="24">
          <cell r="A24" t="str">
            <v>Capacitación en desposte y transformación de la carne de cerdo</v>
          </cell>
        </row>
        <row r="28">
          <cell r="A28" t="str">
            <v>Campus virtual</v>
          </cell>
        </row>
        <row r="30">
          <cell r="A30" t="str">
            <v>Encuentros regionales porcicolas</v>
          </cell>
        </row>
        <row r="32">
          <cell r="A32" t="str">
            <v>Curso de operarios</v>
          </cell>
        </row>
        <row r="34">
          <cell r="A34" t="str">
            <v>Buenas practicas en el manejo de medicamentos veterinarios</v>
          </cell>
        </row>
        <row r="43">
          <cell r="A43" t="str">
            <v>Compras de insumos</v>
          </cell>
        </row>
        <row r="44">
          <cell r="A44" t="str">
            <v>Diagnóstico importados</v>
          </cell>
        </row>
        <row r="50">
          <cell r="A50" t="str">
            <v>Pruebas interlaboratorios</v>
          </cell>
        </row>
        <row r="51">
          <cell r="A51" t="str">
            <v>Promoción al diagnóstico</v>
          </cell>
        </row>
        <row r="52">
          <cell r="A52" t="str">
            <v>Inocuidad y ambiente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8"/>
      <sheetName val="Ejecución gastos 2018"/>
      <sheetName val="Superavit 2018"/>
      <sheetName val="Anexo 2 "/>
      <sheetName val="AJ Salarios"/>
      <sheetName val="Anexo 3"/>
      <sheetName val="Anexo 4"/>
      <sheetName val="Funcionamiento"/>
      <sheetName val="Nómina y honorarios 2019"/>
      <sheetName val="Comparativo nómina 2018-2019"/>
      <sheetName val="Comparativo gastos personal "/>
    </sheetNames>
    <sheetDataSet>
      <sheetData sheetId="0">
        <row r="14">
          <cell r="B14">
            <v>24666932486.490723</v>
          </cell>
        </row>
        <row r="15">
          <cell r="B15">
            <v>14800159491.894434</v>
          </cell>
        </row>
        <row r="18">
          <cell r="B18">
            <v>200000000</v>
          </cell>
        </row>
        <row r="19">
          <cell r="B19">
            <v>120000000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  <sheetName val="Anexo 4"/>
      <sheetName val="Anexo 2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A58" t="str">
            <v xml:space="preserve">DIRECTOR 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5"/>
  <sheetViews>
    <sheetView tabSelected="1" topLeftCell="A2" zoomScale="90" zoomScaleNormal="90" zoomScaleSheetLayoutView="85" workbookViewId="0">
      <pane xSplit="1" ySplit="5" topLeftCell="H163" activePane="bottomRight" state="frozen"/>
      <selection activeCell="A2" sqref="A2"/>
      <selection pane="topRight" activeCell="B2" sqref="B2"/>
      <selection pane="bottomLeft" activeCell="A7" sqref="A7"/>
      <selection pane="bottomRight" activeCell="A7" sqref="A7"/>
    </sheetView>
  </sheetViews>
  <sheetFormatPr baseColWidth="10" defaultRowHeight="12.75" outlineLevelRow="2" x14ac:dyDescent="0.2"/>
  <cols>
    <col min="1" max="1" width="76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4.42578125" style="2" customWidth="1"/>
    <col min="6" max="6" width="15.42578125" style="2" customWidth="1"/>
    <col min="7" max="7" width="17.5703125" style="2" customWidth="1"/>
    <col min="8" max="8" width="18.5703125" style="2" bestFit="1" customWidth="1"/>
    <col min="9" max="9" width="20.42578125" style="2" customWidth="1"/>
    <col min="10" max="10" width="18.28515625" style="2" customWidth="1"/>
    <col min="11" max="12" width="18.28515625" style="2" hidden="1" customWidth="1"/>
    <col min="13" max="14" width="18.28515625" style="2" customWidth="1"/>
    <col min="15" max="15" width="9.42578125" style="2" customWidth="1"/>
    <col min="16" max="18" width="14.5703125" style="2" customWidth="1"/>
    <col min="19" max="16384" width="11.42578125" style="2"/>
  </cols>
  <sheetData>
    <row r="1" spans="1:17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ht="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ht="15.75" thickBot="1" x14ac:dyDescent="0.3">
      <c r="A5" s="4"/>
      <c r="B5" s="5"/>
      <c r="C5" s="6"/>
      <c r="D5" s="6"/>
      <c r="E5" s="7"/>
      <c r="F5" s="7"/>
      <c r="G5" s="7"/>
      <c r="H5" s="8"/>
      <c r="I5" s="7"/>
      <c r="J5" s="9"/>
      <c r="K5" s="9"/>
      <c r="L5" s="9"/>
      <c r="M5" s="9"/>
      <c r="N5" s="9"/>
      <c r="O5" s="9"/>
    </row>
    <row r="6" spans="1:17" ht="73.5" customHeight="1" thickTop="1" x14ac:dyDescent="0.2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2" t="s">
        <v>18</v>
      </c>
    </row>
    <row r="7" spans="1:17" ht="15" x14ac:dyDescent="0.25">
      <c r="A7" s="13" t="s">
        <v>19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7" ht="15" x14ac:dyDescent="0.25">
      <c r="A8" s="16" t="s">
        <v>20</v>
      </c>
      <c r="B8" s="17">
        <f>SUM(B9:B18)</f>
        <v>661785036.44141626</v>
      </c>
      <c r="C8" s="17">
        <f t="shared" ref="C8:J8" si="0">SUM(C9:C18)</f>
        <v>729393770.39277458</v>
      </c>
      <c r="D8" s="17">
        <f t="shared" si="0"/>
        <v>453205978.11943376</v>
      </c>
      <c r="E8" s="17">
        <f>SUM(E9:E18)</f>
        <v>74685338.051227361</v>
      </c>
      <c r="F8" s="17">
        <f t="shared" si="0"/>
        <v>548446325.65812254</v>
      </c>
      <c r="G8" s="17">
        <f>SUM(G9:G18)</f>
        <v>1550491587.3037469</v>
      </c>
      <c r="H8" s="17">
        <f>SUM(H9:H18)</f>
        <v>4018008035.9667211</v>
      </c>
      <c r="I8" s="17">
        <f>SUM(I9:I18)</f>
        <v>1116130042.82251</v>
      </c>
      <c r="J8" s="17">
        <f t="shared" si="0"/>
        <v>5134138078.7892313</v>
      </c>
      <c r="K8" s="17">
        <f>SUM(K9:K18)</f>
        <v>57678000</v>
      </c>
      <c r="L8" s="17">
        <f>SUM(L9:L18)</f>
        <v>61985420</v>
      </c>
      <c r="M8" s="17">
        <f>SUM(M9:M18)</f>
        <v>0</v>
      </c>
      <c r="N8" s="17">
        <f>+J8+K8+L8+M8</f>
        <v>5253801498.7892313</v>
      </c>
      <c r="O8" s="18">
        <f>+J8/$J$191</f>
        <v>0.11019506165533602</v>
      </c>
    </row>
    <row r="9" spans="1:17" ht="14.25" x14ac:dyDescent="0.2">
      <c r="A9" s="19" t="s">
        <v>21</v>
      </c>
      <c r="B9" s="20">
        <v>410024775.21061337</v>
      </c>
      <c r="C9" s="20">
        <v>496678849.66936004</v>
      </c>
      <c r="D9" s="20">
        <v>317242075.64413339</v>
      </c>
      <c r="E9" s="20">
        <v>48279096.848853335</v>
      </c>
      <c r="F9" s="20">
        <v>379129153.35402673</v>
      </c>
      <c r="G9" s="20">
        <v>1026652917.3179201</v>
      </c>
      <c r="H9" s="21">
        <f t="shared" ref="H9:H19" si="1">+B9+C9+D9+G9+E9+F9</f>
        <v>2678006868.0449066</v>
      </c>
      <c r="I9" s="20">
        <v>634440429.19557321</v>
      </c>
      <c r="J9" s="20">
        <f t="shared" ref="J9:J18" si="2">+H9+I9</f>
        <v>3312447297.2404799</v>
      </c>
      <c r="K9" s="20"/>
      <c r="L9" s="20">
        <v>41690021</v>
      </c>
      <c r="M9" s="20"/>
      <c r="N9" s="20">
        <f t="shared" ref="N9:N19" si="3">+J9+K9+L9+M9</f>
        <v>3354137318.2404799</v>
      </c>
      <c r="O9" s="22">
        <f t="shared" ref="O9:O19" si="4">+N9/N$191</f>
        <v>6.6248773530008451E-2</v>
      </c>
      <c r="Q9" s="23"/>
    </row>
    <row r="10" spans="1:17" ht="14.25" x14ac:dyDescent="0.2">
      <c r="A10" s="19" t="s">
        <v>22</v>
      </c>
      <c r="B10" s="20">
        <v>20731589.757840004</v>
      </c>
      <c r="C10" s="20">
        <v>25112975.545080002</v>
      </c>
      <c r="D10" s="20">
        <v>16040329.667400002</v>
      </c>
      <c r="E10" s="20">
        <v>2441077.9305600002</v>
      </c>
      <c r="F10" s="20">
        <v>19169451.574080005</v>
      </c>
      <c r="G10" s="20">
        <v>51909417.16776</v>
      </c>
      <c r="H10" s="21">
        <f t="shared" si="1"/>
        <v>135404841.64271998</v>
      </c>
      <c r="I10" s="20">
        <v>30063056.244720004</v>
      </c>
      <c r="J10" s="20">
        <f t="shared" si="2"/>
        <v>165467897.88744</v>
      </c>
      <c r="K10" s="20"/>
      <c r="L10" s="20">
        <v>2107922</v>
      </c>
      <c r="M10" s="20"/>
      <c r="N10" s="20">
        <f t="shared" si="3"/>
        <v>167575819.88744</v>
      </c>
      <c r="O10" s="22">
        <f t="shared" si="4"/>
        <v>3.3098503392974526E-3</v>
      </c>
    </row>
    <row r="11" spans="1:17" ht="14.25" x14ac:dyDescent="0.2">
      <c r="A11" s="19" t="s">
        <v>23</v>
      </c>
      <c r="B11" s="20">
        <v>23539253.541200001</v>
      </c>
      <c r="C11" s="20">
        <v>30841563.1866</v>
      </c>
      <c r="D11" s="20">
        <v>15720486.723800002</v>
      </c>
      <c r="E11" s="20">
        <v>4068463.2176000001</v>
      </c>
      <c r="F11" s="20">
        <v>20935689.9016</v>
      </c>
      <c r="G11" s="20">
        <v>75502299.224399984</v>
      </c>
      <c r="H11" s="21">
        <f t="shared" si="1"/>
        <v>170607755.79519999</v>
      </c>
      <c r="I11" s="20">
        <v>50105093.741200007</v>
      </c>
      <c r="J11" s="20">
        <f t="shared" si="2"/>
        <v>220712849.53639999</v>
      </c>
      <c r="K11" s="20"/>
      <c r="L11" s="20">
        <v>2808722</v>
      </c>
      <c r="M11" s="20"/>
      <c r="N11" s="20">
        <f t="shared" si="3"/>
        <v>223521571.53639999</v>
      </c>
      <c r="O11" s="22">
        <f t="shared" si="4"/>
        <v>4.4148550183850475E-3</v>
      </c>
    </row>
    <row r="12" spans="1:17" ht="14.25" x14ac:dyDescent="0.2">
      <c r="A12" s="19" t="s">
        <v>24</v>
      </c>
      <c r="B12" s="24">
        <v>65724823</v>
      </c>
      <c r="C12" s="24">
        <v>0</v>
      </c>
      <c r="D12" s="24">
        <v>0</v>
      </c>
      <c r="E12" s="20">
        <v>0</v>
      </c>
      <c r="F12" s="21">
        <v>0</v>
      </c>
      <c r="G12" s="21"/>
      <c r="H12" s="21">
        <f t="shared" si="1"/>
        <v>65724823</v>
      </c>
      <c r="I12" s="20">
        <v>152453398.51280001</v>
      </c>
      <c r="J12" s="20">
        <f>+H12+I12</f>
        <v>218178221.51280001</v>
      </c>
      <c r="K12" s="20">
        <f>34278000+23400000</f>
        <v>57678000</v>
      </c>
      <c r="L12" s="20"/>
      <c r="M12" s="20"/>
      <c r="N12" s="20">
        <f t="shared" si="3"/>
        <v>275856221.51279998</v>
      </c>
      <c r="O12" s="22">
        <f t="shared" si="4"/>
        <v>5.4485355284834133E-3</v>
      </c>
    </row>
    <row r="13" spans="1:17" ht="14.25" x14ac:dyDescent="0.2">
      <c r="A13" s="19" t="s">
        <v>25</v>
      </c>
      <c r="B13" s="20">
        <v>727589.24699999997</v>
      </c>
      <c r="C13" s="20">
        <v>727589.24699999997</v>
      </c>
      <c r="D13" s="20">
        <v>727589.24699999997</v>
      </c>
      <c r="E13" s="20">
        <v>727589.24699999997</v>
      </c>
      <c r="F13" s="20">
        <v>727589.24699999997</v>
      </c>
      <c r="G13" s="20">
        <v>2910356.9879999999</v>
      </c>
      <c r="H13" s="21">
        <f t="shared" si="1"/>
        <v>6548303.2229999993</v>
      </c>
      <c r="I13" s="20">
        <v>2182767.7409999999</v>
      </c>
      <c r="J13" s="20">
        <f t="shared" si="2"/>
        <v>8731070.9639999997</v>
      </c>
      <c r="K13" s="20"/>
      <c r="L13" s="20"/>
      <c r="M13" s="20"/>
      <c r="N13" s="20">
        <f t="shared" si="3"/>
        <v>8731070.9639999997</v>
      </c>
      <c r="O13" s="22">
        <f t="shared" si="4"/>
        <v>1.724505254519212E-4</v>
      </c>
    </row>
    <row r="14" spans="1:17" ht="14.25" x14ac:dyDescent="0.2">
      <c r="A14" s="19" t="s">
        <v>26</v>
      </c>
      <c r="B14" s="20">
        <v>23539253.541200001</v>
      </c>
      <c r="C14" s="20">
        <v>30841563.1866</v>
      </c>
      <c r="D14" s="20">
        <v>15720486.723800002</v>
      </c>
      <c r="E14" s="20">
        <v>4068463.2176000001</v>
      </c>
      <c r="F14" s="20">
        <v>20935689.9016</v>
      </c>
      <c r="G14" s="20">
        <v>75502299.224399984</v>
      </c>
      <c r="H14" s="21">
        <f t="shared" si="1"/>
        <v>170607755.79519999</v>
      </c>
      <c r="I14" s="20">
        <v>50105093.741200007</v>
      </c>
      <c r="J14" s="20">
        <f t="shared" si="2"/>
        <v>220712849.53639999</v>
      </c>
      <c r="K14" s="20"/>
      <c r="L14" s="20">
        <v>2808722</v>
      </c>
      <c r="M14" s="20"/>
      <c r="N14" s="20">
        <f t="shared" si="3"/>
        <v>223521571.53639999</v>
      </c>
      <c r="O14" s="22">
        <f t="shared" si="4"/>
        <v>4.4148550183850475E-3</v>
      </c>
      <c r="P14" s="25"/>
      <c r="Q14" s="25"/>
    </row>
    <row r="15" spans="1:17" ht="14.25" x14ac:dyDescent="0.2">
      <c r="A15" s="19" t="s">
        <v>27</v>
      </c>
      <c r="B15" s="20">
        <v>2824710.4249439994</v>
      </c>
      <c r="C15" s="20">
        <v>3700987.5823919997</v>
      </c>
      <c r="D15" s="20">
        <v>1886458.4068560002</v>
      </c>
      <c r="E15" s="20">
        <v>488215.58611199999</v>
      </c>
      <c r="F15" s="20">
        <v>2512282.7881920002</v>
      </c>
      <c r="G15" s="20">
        <v>9060275.906928001</v>
      </c>
      <c r="H15" s="21">
        <f t="shared" si="1"/>
        <v>20472930.695424002</v>
      </c>
      <c r="I15" s="20">
        <v>6012611.2489439994</v>
      </c>
      <c r="J15" s="20">
        <f t="shared" si="2"/>
        <v>26485541.944368001</v>
      </c>
      <c r="K15" s="20"/>
      <c r="L15" s="20">
        <v>337047</v>
      </c>
      <c r="M15" s="20"/>
      <c r="N15" s="20">
        <f t="shared" si="3"/>
        <v>26822588.944368001</v>
      </c>
      <c r="O15" s="22">
        <f t="shared" si="4"/>
        <v>5.2978260931669532E-4</v>
      </c>
      <c r="P15" s="25"/>
      <c r="Q15" s="25"/>
    </row>
    <row r="16" spans="1:17" ht="14.25" x14ac:dyDescent="0.2">
      <c r="A16" s="19" t="s">
        <v>28</v>
      </c>
      <c r="B16" s="20">
        <v>78786399.924243167</v>
      </c>
      <c r="C16" s="20">
        <v>97191339.469866022</v>
      </c>
      <c r="D16" s="20">
        <v>58989129.285713479</v>
      </c>
      <c r="E16" s="20">
        <v>10037343.24082681</v>
      </c>
      <c r="F16" s="20">
        <v>72149132.410067379</v>
      </c>
      <c r="G16" s="20">
        <v>213541293.64491674</v>
      </c>
      <c r="H16" s="21">
        <f t="shared" si="1"/>
        <v>530694637.97563362</v>
      </c>
      <c r="I16" s="20">
        <v>133381866.99921045</v>
      </c>
      <c r="J16" s="20">
        <f t="shared" si="2"/>
        <v>664076504.9748441</v>
      </c>
      <c r="K16" s="20"/>
      <c r="L16" s="20">
        <v>8429244</v>
      </c>
      <c r="M16" s="20"/>
      <c r="N16" s="20">
        <f t="shared" si="3"/>
        <v>672505748.9748441</v>
      </c>
      <c r="O16" s="22">
        <f t="shared" si="4"/>
        <v>1.3282903123606967E-2</v>
      </c>
    </row>
    <row r="17" spans="1:15" ht="14.25" x14ac:dyDescent="0.2">
      <c r="A17" s="19" t="s">
        <v>29</v>
      </c>
      <c r="B17" s="20">
        <v>15949618.575278081</v>
      </c>
      <c r="C17" s="20">
        <v>19688401.113722876</v>
      </c>
      <c r="D17" s="20">
        <v>11946409.964769283</v>
      </c>
      <c r="E17" s="20">
        <v>2033372.7834112002</v>
      </c>
      <c r="F17" s="20">
        <v>14616593.991802882</v>
      </c>
      <c r="G17" s="20">
        <v>42405656.813076481</v>
      </c>
      <c r="H17" s="21">
        <f t="shared" si="1"/>
        <v>106640053.24206081</v>
      </c>
      <c r="I17" s="20">
        <v>25504766.843494393</v>
      </c>
      <c r="J17" s="20">
        <f t="shared" si="2"/>
        <v>132144820.0855552</v>
      </c>
      <c r="K17" s="20"/>
      <c r="L17" s="20">
        <v>1690552</v>
      </c>
      <c r="M17" s="20"/>
      <c r="N17" s="20">
        <f t="shared" si="3"/>
        <v>133835372.0855552</v>
      </c>
      <c r="O17" s="22">
        <f t="shared" si="4"/>
        <v>2.6434306095289893E-3</v>
      </c>
    </row>
    <row r="18" spans="1:15" ht="14.25" x14ac:dyDescent="0.2">
      <c r="A18" s="19" t="s">
        <v>30</v>
      </c>
      <c r="B18" s="20">
        <v>19937023.219097599</v>
      </c>
      <c r="C18" s="20">
        <v>24610501.392153602</v>
      </c>
      <c r="D18" s="20">
        <v>14933012.4559616</v>
      </c>
      <c r="E18" s="20">
        <v>2541715.9792640004</v>
      </c>
      <c r="F18" s="20">
        <v>18270742.4897536</v>
      </c>
      <c r="G18" s="20">
        <v>53007071.016345605</v>
      </c>
      <c r="H18" s="21">
        <f t="shared" si="1"/>
        <v>133300066.55257602</v>
      </c>
      <c r="I18" s="20">
        <v>31880958.554367997</v>
      </c>
      <c r="J18" s="20">
        <f t="shared" si="2"/>
        <v>165181025.10694402</v>
      </c>
      <c r="K18" s="20"/>
      <c r="L18" s="20">
        <v>2113190</v>
      </c>
      <c r="M18" s="20"/>
      <c r="N18" s="20">
        <f t="shared" si="3"/>
        <v>167294215.10694402</v>
      </c>
      <c r="O18" s="22">
        <f t="shared" si="4"/>
        <v>3.3042882619112373E-3</v>
      </c>
    </row>
    <row r="19" spans="1:15" ht="15" x14ac:dyDescent="0.25">
      <c r="A19" s="26" t="s">
        <v>31</v>
      </c>
      <c r="B19" s="27">
        <f t="shared" ref="B19:G19" si="5">SUM(B9:B18)</f>
        <v>661785036.44141626</v>
      </c>
      <c r="C19" s="27">
        <f t="shared" si="5"/>
        <v>729393770.39277458</v>
      </c>
      <c r="D19" s="27">
        <f t="shared" si="5"/>
        <v>453205978.11943376</v>
      </c>
      <c r="E19" s="27">
        <f t="shared" si="5"/>
        <v>74685338.051227361</v>
      </c>
      <c r="F19" s="27">
        <f t="shared" si="5"/>
        <v>548446325.65812254</v>
      </c>
      <c r="G19" s="27">
        <f t="shared" si="5"/>
        <v>1550491587.3037469</v>
      </c>
      <c r="H19" s="27">
        <f t="shared" si="1"/>
        <v>4018008035.966722</v>
      </c>
      <c r="I19" s="27">
        <f>SUM(I9:I18)</f>
        <v>1116130042.82251</v>
      </c>
      <c r="J19" s="27">
        <f>SUM(J9:J18)</f>
        <v>5134138078.7892313</v>
      </c>
      <c r="K19" s="27">
        <f>SUM(K9:K18)</f>
        <v>57678000</v>
      </c>
      <c r="L19" s="27">
        <f>SUM(L9:L18)</f>
        <v>61985420</v>
      </c>
      <c r="M19" s="27">
        <f>SUM(M9:M18)</f>
        <v>0</v>
      </c>
      <c r="N19" s="27">
        <f t="shared" si="3"/>
        <v>5253801498.7892313</v>
      </c>
      <c r="O19" s="18">
        <f t="shared" si="4"/>
        <v>0.10376972456437523</v>
      </c>
    </row>
    <row r="20" spans="1:15" ht="15" x14ac:dyDescent="0.25">
      <c r="A20" s="13" t="s">
        <v>32</v>
      </c>
      <c r="B20" s="20"/>
      <c r="C20" s="20"/>
      <c r="D20" s="20"/>
      <c r="E20" s="20"/>
      <c r="F20" s="20"/>
      <c r="G20" s="20"/>
      <c r="H20" s="20"/>
      <c r="I20" s="27"/>
      <c r="J20" s="20"/>
      <c r="K20" s="20"/>
      <c r="L20" s="20"/>
      <c r="M20" s="20"/>
      <c r="N20" s="20"/>
      <c r="O20" s="18"/>
    </row>
    <row r="21" spans="1:15" ht="14.25" x14ac:dyDescent="0.2">
      <c r="A21" s="28" t="s">
        <v>33</v>
      </c>
      <c r="B21" s="29">
        <v>9025000</v>
      </c>
      <c r="C21" s="29">
        <v>0</v>
      </c>
      <c r="D21" s="29">
        <v>0</v>
      </c>
      <c r="E21" s="29">
        <v>0</v>
      </c>
      <c r="F21" s="29">
        <v>4000000</v>
      </c>
      <c r="G21" s="29">
        <v>10050000</v>
      </c>
      <c r="H21" s="29">
        <f t="shared" ref="H21:H35" si="6">+B21+C21+D21+G21+E21+F21</f>
        <v>23075000</v>
      </c>
      <c r="I21" s="20">
        <v>292116088.33160001</v>
      </c>
      <c r="J21" s="20">
        <f>+I21+H21</f>
        <v>315191088.33160001</v>
      </c>
      <c r="K21" s="20"/>
      <c r="L21" s="20"/>
      <c r="M21" s="20"/>
      <c r="N21" s="20">
        <f t="shared" ref="N21:N36" si="7">+J21+K21+L21+M21</f>
        <v>315191088.33160001</v>
      </c>
      <c r="O21" s="22">
        <f t="shared" ref="O21:O46" si="8">+N21/N$191</f>
        <v>6.2254526420256612E-3</v>
      </c>
    </row>
    <row r="22" spans="1:15" ht="14.25" x14ac:dyDescent="0.2">
      <c r="A22" s="28" t="s">
        <v>34</v>
      </c>
      <c r="B22" s="20">
        <v>6897940</v>
      </c>
      <c r="C22" s="29">
        <v>3500000</v>
      </c>
      <c r="D22" s="29">
        <v>0</v>
      </c>
      <c r="E22" s="20">
        <v>0</v>
      </c>
      <c r="F22" s="29">
        <v>0</v>
      </c>
      <c r="G22" s="20">
        <v>4127200</v>
      </c>
      <c r="H22" s="29">
        <f t="shared" si="6"/>
        <v>14525140</v>
      </c>
      <c r="I22" s="20">
        <v>40536277.046800002</v>
      </c>
      <c r="J22" s="20">
        <f t="shared" ref="J22:J35" si="9">+H22+I22</f>
        <v>55061417.046800002</v>
      </c>
      <c r="K22" s="20"/>
      <c r="L22" s="20"/>
      <c r="M22" s="20"/>
      <c r="N22" s="20">
        <f t="shared" si="7"/>
        <v>55061417.046800002</v>
      </c>
      <c r="O22" s="22">
        <f t="shared" si="8"/>
        <v>1.0875378680346771E-3</v>
      </c>
    </row>
    <row r="23" spans="1:15" ht="14.25" x14ac:dyDescent="0.2">
      <c r="A23" s="28" t="s">
        <v>35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12381600</v>
      </c>
      <c r="H23" s="29">
        <f t="shared" si="6"/>
        <v>12381600</v>
      </c>
      <c r="I23" s="20">
        <v>23195623.404800002</v>
      </c>
      <c r="J23" s="20">
        <f t="shared" si="9"/>
        <v>35577223.404799998</v>
      </c>
      <c r="K23" s="20"/>
      <c r="L23" s="20"/>
      <c r="M23" s="20"/>
      <c r="N23" s="20">
        <f t="shared" si="7"/>
        <v>35577223.404799998</v>
      </c>
      <c r="O23" s="22">
        <f t="shared" si="8"/>
        <v>7.0269854586857633E-4</v>
      </c>
    </row>
    <row r="24" spans="1:15" ht="14.25" x14ac:dyDescent="0.2">
      <c r="A24" s="28" t="s">
        <v>36</v>
      </c>
      <c r="B24" s="20">
        <v>4000000</v>
      </c>
      <c r="C24" s="29">
        <v>12478976.4169</v>
      </c>
      <c r="D24" s="29">
        <v>7693027.7770376801</v>
      </c>
      <c r="E24" s="29">
        <v>4044656</v>
      </c>
      <c r="F24" s="29">
        <v>12124792.108754994</v>
      </c>
      <c r="G24" s="29">
        <v>260013600</v>
      </c>
      <c r="H24" s="29">
        <f t="shared" si="6"/>
        <v>300355052.30269265</v>
      </c>
      <c r="I24" s="20">
        <v>49814600.952600002</v>
      </c>
      <c r="J24" s="20">
        <f t="shared" si="9"/>
        <v>350169653.25529265</v>
      </c>
      <c r="K24" s="20"/>
      <c r="L24" s="20"/>
      <c r="M24" s="20"/>
      <c r="N24" s="20">
        <f t="shared" si="7"/>
        <v>350169653.25529265</v>
      </c>
      <c r="O24" s="22">
        <f t="shared" si="8"/>
        <v>6.9163268687403917E-3</v>
      </c>
    </row>
    <row r="25" spans="1:15" ht="14.25" x14ac:dyDescent="0.2">
      <c r="A25" s="28" t="s">
        <v>37</v>
      </c>
      <c r="B25" s="29">
        <v>2000000</v>
      </c>
      <c r="C25" s="29">
        <v>2709297</v>
      </c>
      <c r="D25" s="29">
        <v>2271511.3113000002</v>
      </c>
      <c r="E25" s="29">
        <v>0</v>
      </c>
      <c r="F25" s="29">
        <v>2470201.426</v>
      </c>
      <c r="G25" s="29">
        <v>2318782.4000000004</v>
      </c>
      <c r="H25" s="29">
        <f t="shared" si="6"/>
        <v>11769792.1373</v>
      </c>
      <c r="I25" s="20">
        <v>5500982.8874000004</v>
      </c>
      <c r="J25" s="20">
        <f t="shared" si="9"/>
        <v>17270775.024700001</v>
      </c>
      <c r="K25" s="20"/>
      <c r="L25" s="20"/>
      <c r="M25" s="20"/>
      <c r="N25" s="20">
        <f t="shared" si="7"/>
        <v>17270775.024700001</v>
      </c>
      <c r="O25" s="22">
        <f t="shared" si="8"/>
        <v>3.411212943122097E-4</v>
      </c>
    </row>
    <row r="26" spans="1:15" ht="14.25" x14ac:dyDescent="0.2">
      <c r="A26" s="19" t="s">
        <v>38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f t="shared" si="6"/>
        <v>0</v>
      </c>
      <c r="I26" s="20">
        <v>26850015.5</v>
      </c>
      <c r="J26" s="20">
        <f t="shared" si="9"/>
        <v>26850015.5</v>
      </c>
      <c r="K26" s="20"/>
      <c r="L26" s="20"/>
      <c r="M26" s="20"/>
      <c r="N26" s="20">
        <f t="shared" si="7"/>
        <v>26850015.5</v>
      </c>
      <c r="O26" s="22">
        <f t="shared" si="8"/>
        <v>5.303243210894636E-4</v>
      </c>
    </row>
    <row r="27" spans="1:15" ht="14.25" x14ac:dyDescent="0.2">
      <c r="A27" s="28" t="s">
        <v>39</v>
      </c>
      <c r="B27" s="29">
        <v>10369305.223200001</v>
      </c>
      <c r="C27" s="29">
        <v>10369305.223200001</v>
      </c>
      <c r="D27" s="29">
        <v>10369305.223200001</v>
      </c>
      <c r="E27" s="29">
        <v>10369305.223200001</v>
      </c>
      <c r="F27" s="29">
        <v>10369305.223200001</v>
      </c>
      <c r="G27" s="29">
        <v>10369305</v>
      </c>
      <c r="H27" s="29">
        <f t="shared" si="6"/>
        <v>62215831.116000004</v>
      </c>
      <c r="I27" s="20">
        <v>26106552.010000005</v>
      </c>
      <c r="J27" s="20">
        <f t="shared" si="9"/>
        <v>88322383.126000017</v>
      </c>
      <c r="K27" s="20"/>
      <c r="L27" s="20"/>
      <c r="M27" s="20"/>
      <c r="N27" s="20">
        <f t="shared" si="7"/>
        <v>88322383.126000017</v>
      </c>
      <c r="O27" s="22">
        <f t="shared" si="8"/>
        <v>1.7444871817038415E-3</v>
      </c>
    </row>
    <row r="28" spans="1:15" ht="14.25" x14ac:dyDescent="0.2">
      <c r="A28" s="28" t="s">
        <v>40</v>
      </c>
      <c r="B28" s="29">
        <v>544518</v>
      </c>
      <c r="C28" s="29">
        <v>3969819.5775083802</v>
      </c>
      <c r="D28" s="29">
        <v>5678778.2782500004</v>
      </c>
      <c r="E28" s="29">
        <v>0</v>
      </c>
      <c r="F28" s="29">
        <v>0</v>
      </c>
      <c r="G28" s="29">
        <v>41636000</v>
      </c>
      <c r="H28" s="29">
        <f t="shared" si="6"/>
        <v>51829115.855758384</v>
      </c>
      <c r="I28" s="20">
        <v>13175668.963400001</v>
      </c>
      <c r="J28" s="20">
        <f t="shared" si="9"/>
        <v>65004784.819158383</v>
      </c>
      <c r="K28" s="20"/>
      <c r="L28" s="20"/>
      <c r="M28" s="20"/>
      <c r="N28" s="20">
        <f t="shared" si="7"/>
        <v>65004784.819158383</v>
      </c>
      <c r="O28" s="22">
        <f t="shared" si="8"/>
        <v>1.2839329041276287E-3</v>
      </c>
    </row>
    <row r="29" spans="1:15" ht="14.25" x14ac:dyDescent="0.2">
      <c r="A29" s="28" t="s">
        <v>41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75180043</v>
      </c>
      <c r="H29" s="29">
        <f t="shared" si="6"/>
        <v>75180043</v>
      </c>
      <c r="I29" s="20">
        <v>128185001.29820001</v>
      </c>
      <c r="J29" s="20">
        <f t="shared" si="9"/>
        <v>203365044.29820001</v>
      </c>
      <c r="K29" s="20"/>
      <c r="L29" s="20"/>
      <c r="M29" s="20"/>
      <c r="N29" s="20">
        <f t="shared" si="7"/>
        <v>203365044.29820001</v>
      </c>
      <c r="O29" s="22">
        <f t="shared" si="8"/>
        <v>4.0167361933467647E-3</v>
      </c>
    </row>
    <row r="30" spans="1:15" ht="14.25" x14ac:dyDescent="0.2">
      <c r="A30" s="28" t="s">
        <v>42</v>
      </c>
      <c r="B30" s="20">
        <v>15613499.999999998</v>
      </c>
      <c r="C30" s="20">
        <v>18421745</v>
      </c>
      <c r="D30" s="20">
        <v>9359748.9332038984</v>
      </c>
      <c r="E30" s="20">
        <v>0</v>
      </c>
      <c r="F30" s="29">
        <v>25642497.681432728</v>
      </c>
      <c r="G30" s="20">
        <v>338757729.60000002</v>
      </c>
      <c r="H30" s="29">
        <f t="shared" si="6"/>
        <v>407795221.21463662</v>
      </c>
      <c r="I30" s="20">
        <v>26692500</v>
      </c>
      <c r="J30" s="20">
        <f t="shared" si="9"/>
        <v>434487721.21463662</v>
      </c>
      <c r="K30" s="20"/>
      <c r="L30" s="20"/>
      <c r="M30" s="20"/>
      <c r="N30" s="20">
        <f t="shared" si="7"/>
        <v>434487721.21463662</v>
      </c>
      <c r="O30" s="22">
        <f t="shared" si="8"/>
        <v>8.5817233801917282E-3</v>
      </c>
    </row>
    <row r="31" spans="1:15" ht="14.25" x14ac:dyDescent="0.2">
      <c r="A31" s="28" t="s">
        <v>43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 t="shared" si="6"/>
        <v>0</v>
      </c>
      <c r="I31" s="20">
        <v>11553390.648800001</v>
      </c>
      <c r="J31" s="20">
        <f t="shared" si="9"/>
        <v>11553390.648800001</v>
      </c>
      <c r="K31" s="20"/>
      <c r="L31" s="20"/>
      <c r="M31" s="20"/>
      <c r="N31" s="20">
        <f t="shared" si="7"/>
        <v>11553390.648800001</v>
      </c>
      <c r="O31" s="22">
        <f t="shared" si="8"/>
        <v>2.281951774704271E-4</v>
      </c>
    </row>
    <row r="32" spans="1:15" ht="14.25" x14ac:dyDescent="0.2">
      <c r="A32" s="28" t="s">
        <v>44</v>
      </c>
      <c r="B32" s="20">
        <v>14444424</v>
      </c>
      <c r="C32" s="20">
        <v>5680605</v>
      </c>
      <c r="D32" s="20">
        <v>3150047</v>
      </c>
      <c r="E32" s="20">
        <v>616445</v>
      </c>
      <c r="F32" s="20">
        <v>5374707</v>
      </c>
      <c r="G32" s="20">
        <v>32584459.2304</v>
      </c>
      <c r="H32" s="29">
        <f t="shared" si="6"/>
        <v>61850687.230399996</v>
      </c>
      <c r="I32" s="20">
        <v>42169379.930000007</v>
      </c>
      <c r="J32" s="20">
        <f t="shared" si="9"/>
        <v>104020067.1604</v>
      </c>
      <c r="K32" s="20"/>
      <c r="L32" s="20"/>
      <c r="M32" s="20"/>
      <c r="N32" s="20">
        <f t="shared" si="7"/>
        <v>104020067.1604</v>
      </c>
      <c r="O32" s="22">
        <f t="shared" si="8"/>
        <v>2.0545377896157842E-3</v>
      </c>
    </row>
    <row r="33" spans="1:15" ht="14.25" x14ac:dyDescent="0.2">
      <c r="A33" s="28" t="s">
        <v>45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10034186</v>
      </c>
      <c r="H33" s="29">
        <f t="shared" si="6"/>
        <v>10034186</v>
      </c>
      <c r="I33" s="20">
        <v>37681348</v>
      </c>
      <c r="J33" s="20">
        <f>+H33+I33</f>
        <v>47715534</v>
      </c>
      <c r="K33" s="20"/>
      <c r="L33" s="20"/>
      <c r="M33" s="20"/>
      <c r="N33" s="20">
        <f t="shared" si="7"/>
        <v>47715534</v>
      </c>
      <c r="O33" s="22">
        <f t="shared" si="8"/>
        <v>9.4244668774851243E-4</v>
      </c>
    </row>
    <row r="34" spans="1:15" ht="14.25" x14ac:dyDescent="0.2">
      <c r="A34" s="28" t="s">
        <v>46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f t="shared" si="6"/>
        <v>0</v>
      </c>
      <c r="I34" s="20">
        <v>74527979.849400014</v>
      </c>
      <c r="J34" s="20">
        <f t="shared" si="9"/>
        <v>74527979.849400014</v>
      </c>
      <c r="K34" s="20"/>
      <c r="L34" s="20"/>
      <c r="M34" s="20"/>
      <c r="N34" s="20">
        <f t="shared" si="7"/>
        <v>74527979.849400014</v>
      </c>
      <c r="O34" s="22">
        <f t="shared" si="8"/>
        <v>1.4720289571453801E-3</v>
      </c>
    </row>
    <row r="35" spans="1:15" ht="14.25" x14ac:dyDescent="0.2">
      <c r="A35" s="28" t="s">
        <v>47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f t="shared" si="6"/>
        <v>0</v>
      </c>
      <c r="I35" s="20">
        <v>25450148.708600003</v>
      </c>
      <c r="J35" s="20">
        <f t="shared" si="9"/>
        <v>25450148.708600003</v>
      </c>
      <c r="K35" s="20">
        <v>20000000</v>
      </c>
      <c r="L35" s="20"/>
      <c r="M35" s="20"/>
      <c r="N35" s="20">
        <f t="shared" si="7"/>
        <v>45450148.7086</v>
      </c>
      <c r="O35" s="22">
        <f t="shared" si="8"/>
        <v>8.977022474085148E-4</v>
      </c>
    </row>
    <row r="36" spans="1:15" ht="15" x14ac:dyDescent="0.25">
      <c r="A36" s="30" t="s">
        <v>48</v>
      </c>
      <c r="B36" s="31">
        <f t="shared" ref="B36:H36" si="10">SUM(B21:B35)</f>
        <v>62894687.223200001</v>
      </c>
      <c r="C36" s="31">
        <f t="shared" si="10"/>
        <v>57129748.217608377</v>
      </c>
      <c r="D36" s="31">
        <f t="shared" si="10"/>
        <v>38522418.522991583</v>
      </c>
      <c r="E36" s="31">
        <f t="shared" si="10"/>
        <v>15030406.223200001</v>
      </c>
      <c r="F36" s="31">
        <f t="shared" si="10"/>
        <v>59981503.439387724</v>
      </c>
      <c r="G36" s="31">
        <f t="shared" si="10"/>
        <v>797452905.23039997</v>
      </c>
      <c r="H36" s="31">
        <f t="shared" si="10"/>
        <v>1031011668.8567876</v>
      </c>
      <c r="I36" s="17">
        <f>SUM(I21:I35)</f>
        <v>823555557.5316</v>
      </c>
      <c r="J36" s="17">
        <f>SUM(J21:J35)</f>
        <v>1854567226.3883877</v>
      </c>
      <c r="K36" s="17">
        <f>SUM(K21:K35)</f>
        <v>20000000</v>
      </c>
      <c r="L36" s="17">
        <f>SUM(L21:L35)</f>
        <v>0</v>
      </c>
      <c r="M36" s="17">
        <f>SUM(M21:M35)</f>
        <v>0</v>
      </c>
      <c r="N36" s="17">
        <f t="shared" si="7"/>
        <v>1874567226.3883877</v>
      </c>
      <c r="O36" s="18">
        <f t="shared" si="8"/>
        <v>3.7025252058829561E-2</v>
      </c>
    </row>
    <row r="37" spans="1:15" ht="15" x14ac:dyDescent="0.25">
      <c r="A37" s="30" t="s">
        <v>49</v>
      </c>
      <c r="B37" s="31"/>
      <c r="C37" s="31"/>
      <c r="D37" s="31"/>
      <c r="E37" s="31"/>
      <c r="F37" s="31"/>
      <c r="G37" s="31"/>
      <c r="H37" s="31"/>
      <c r="I37" s="17"/>
      <c r="J37" s="17"/>
      <c r="K37" s="17"/>
      <c r="L37" s="17"/>
      <c r="M37" s="17"/>
      <c r="N37" s="17"/>
      <c r="O37" s="18">
        <f t="shared" si="8"/>
        <v>0</v>
      </c>
    </row>
    <row r="38" spans="1:15" s="34" customFormat="1" ht="15" x14ac:dyDescent="0.25">
      <c r="A38" s="32" t="s">
        <v>50</v>
      </c>
      <c r="B38" s="33"/>
      <c r="C38" s="33"/>
      <c r="D38" s="33"/>
      <c r="E38" s="33"/>
      <c r="F38" s="33"/>
      <c r="G38" s="33"/>
      <c r="H38" s="17"/>
      <c r="I38" s="33">
        <f>SUM(I39:I41)</f>
        <v>366340694</v>
      </c>
      <c r="J38" s="33">
        <f>SUM(J39:J41)</f>
        <v>366340694</v>
      </c>
      <c r="K38" s="33">
        <f>SUM(K39:K41)</f>
        <v>0</v>
      </c>
      <c r="L38" s="33">
        <f>SUM(L39:L41)</f>
        <v>0</v>
      </c>
      <c r="M38" s="33">
        <f>SUM(M39:M41)</f>
        <v>0</v>
      </c>
      <c r="N38" s="33">
        <f t="shared" ref="N38:N46" si="11">+J38+K38+L38+M38</f>
        <v>366340694</v>
      </c>
      <c r="O38" s="18">
        <f t="shared" si="8"/>
        <v>7.2357269154274028E-3</v>
      </c>
    </row>
    <row r="39" spans="1:15" s="34" customFormat="1" ht="15" hidden="1" outlineLevel="1" x14ac:dyDescent="0.25">
      <c r="A39" s="35" t="s">
        <v>51</v>
      </c>
      <c r="B39" s="36"/>
      <c r="C39" s="36"/>
      <c r="D39" s="36"/>
      <c r="E39" s="36"/>
      <c r="F39" s="36"/>
      <c r="G39" s="36"/>
      <c r="H39" s="21"/>
      <c r="I39" s="36">
        <v>140194716</v>
      </c>
      <c r="J39" s="36">
        <f>+H39+I39</f>
        <v>140194716</v>
      </c>
      <c r="K39" s="36"/>
      <c r="L39" s="36"/>
      <c r="M39" s="36"/>
      <c r="N39" s="36">
        <f t="shared" si="11"/>
        <v>140194716</v>
      </c>
      <c r="O39" s="18">
        <f t="shared" si="8"/>
        <v>2.7690363002967418E-3</v>
      </c>
    </row>
    <row r="40" spans="1:15" s="34" customFormat="1" ht="15" hidden="1" outlineLevel="1" x14ac:dyDescent="0.25">
      <c r="A40" s="35" t="s">
        <v>52</v>
      </c>
      <c r="B40" s="36"/>
      <c r="C40" s="36"/>
      <c r="D40" s="36"/>
      <c r="E40" s="36"/>
      <c r="F40" s="36"/>
      <c r="G40" s="36"/>
      <c r="H40" s="21"/>
      <c r="I40" s="36">
        <v>201673640</v>
      </c>
      <c r="J40" s="36">
        <f>+H40+I40</f>
        <v>201673640</v>
      </c>
      <c r="K40" s="36"/>
      <c r="L40" s="36"/>
      <c r="M40" s="36"/>
      <c r="N40" s="36">
        <f t="shared" si="11"/>
        <v>201673640</v>
      </c>
      <c r="O40" s="18">
        <f t="shared" si="8"/>
        <v>3.9833286582140297E-3</v>
      </c>
    </row>
    <row r="41" spans="1:15" s="34" customFormat="1" ht="15" hidden="1" outlineLevel="1" x14ac:dyDescent="0.25">
      <c r="A41" s="35" t="s">
        <v>53</v>
      </c>
      <c r="B41" s="36"/>
      <c r="C41" s="36"/>
      <c r="D41" s="36"/>
      <c r="E41" s="36"/>
      <c r="F41" s="36"/>
      <c r="G41" s="36"/>
      <c r="H41" s="21"/>
      <c r="I41" s="36">
        <v>24472338</v>
      </c>
      <c r="J41" s="36">
        <f>+H41+I41</f>
        <v>24472338</v>
      </c>
      <c r="K41" s="36"/>
      <c r="L41" s="36"/>
      <c r="M41" s="36"/>
      <c r="N41" s="36">
        <f t="shared" si="11"/>
        <v>24472338</v>
      </c>
      <c r="O41" s="18">
        <f t="shared" si="8"/>
        <v>4.833619569166313E-4</v>
      </c>
    </row>
    <row r="42" spans="1:15" s="34" customFormat="1" ht="15" collapsed="1" x14ac:dyDescent="0.25">
      <c r="A42" s="32" t="s">
        <v>54</v>
      </c>
      <c r="B42" s="33"/>
      <c r="C42" s="33"/>
      <c r="D42" s="33"/>
      <c r="E42" s="33"/>
      <c r="F42" s="33"/>
      <c r="G42" s="33"/>
      <c r="H42" s="17"/>
      <c r="I42" s="33">
        <f>SUM(I43:I45)</f>
        <v>173639161</v>
      </c>
      <c r="J42" s="33">
        <f>SUM(J43:J45)</f>
        <v>173639161</v>
      </c>
      <c r="K42" s="33">
        <f>SUM(K43:K45)</f>
        <v>0</v>
      </c>
      <c r="L42" s="33">
        <f>SUM(L43:L45)</f>
        <v>0</v>
      </c>
      <c r="M42" s="33">
        <f>SUM(M43:M45)</f>
        <v>0</v>
      </c>
      <c r="N42" s="33">
        <f t="shared" si="11"/>
        <v>173639161</v>
      </c>
      <c r="O42" s="18">
        <f t="shared" si="8"/>
        <v>3.4296095721758177E-3</v>
      </c>
    </row>
    <row r="43" spans="1:15" s="39" customFormat="1" ht="15" hidden="1" outlineLevel="1" x14ac:dyDescent="0.25">
      <c r="A43" s="35" t="s">
        <v>55</v>
      </c>
      <c r="B43" s="37"/>
      <c r="C43" s="38"/>
      <c r="D43" s="38"/>
      <c r="E43" s="38"/>
      <c r="F43" s="38"/>
      <c r="G43" s="38"/>
      <c r="H43" s="20"/>
      <c r="I43" s="37">
        <v>18859932</v>
      </c>
      <c r="J43" s="36">
        <f>+H43+I43</f>
        <v>18859932</v>
      </c>
      <c r="K43" s="36"/>
      <c r="L43" s="36"/>
      <c r="M43" s="36"/>
      <c r="N43" s="36">
        <f t="shared" si="11"/>
        <v>18859932</v>
      </c>
      <c r="O43" s="18">
        <f t="shared" si="8"/>
        <v>3.7250930576533371E-4</v>
      </c>
    </row>
    <row r="44" spans="1:15" s="39" customFormat="1" ht="15" hidden="1" outlineLevel="1" x14ac:dyDescent="0.25">
      <c r="A44" s="35" t="s">
        <v>56</v>
      </c>
      <c r="B44" s="37"/>
      <c r="C44" s="38"/>
      <c r="D44" s="38"/>
      <c r="E44" s="38"/>
      <c r="F44" s="38"/>
      <c r="G44" s="38"/>
      <c r="H44" s="20"/>
      <c r="I44" s="37">
        <v>135946400</v>
      </c>
      <c r="J44" s="36">
        <f>+H44+I44</f>
        <v>135946400</v>
      </c>
      <c r="K44" s="36"/>
      <c r="L44" s="36"/>
      <c r="M44" s="36"/>
      <c r="N44" s="36">
        <f t="shared" si="11"/>
        <v>135946400</v>
      </c>
      <c r="O44" s="18">
        <f t="shared" si="8"/>
        <v>2.6851262817541638E-3</v>
      </c>
    </row>
    <row r="45" spans="1:15" s="39" customFormat="1" ht="15" hidden="1" outlineLevel="1" x14ac:dyDescent="0.25">
      <c r="A45" s="35" t="s">
        <v>57</v>
      </c>
      <c r="B45" s="37"/>
      <c r="C45" s="38"/>
      <c r="D45" s="38"/>
      <c r="E45" s="38"/>
      <c r="F45" s="38"/>
      <c r="G45" s="38"/>
      <c r="H45" s="20"/>
      <c r="I45" s="37">
        <v>18832829</v>
      </c>
      <c r="J45" s="36">
        <f>+H45+I45</f>
        <v>18832829</v>
      </c>
      <c r="K45" s="36"/>
      <c r="L45" s="36"/>
      <c r="M45" s="36"/>
      <c r="N45" s="36">
        <f t="shared" si="11"/>
        <v>18832829</v>
      </c>
      <c r="O45" s="18">
        <f t="shared" si="8"/>
        <v>3.7197398465632029E-4</v>
      </c>
    </row>
    <row r="46" spans="1:15" ht="15" collapsed="1" x14ac:dyDescent="0.25">
      <c r="A46" s="30" t="s">
        <v>58</v>
      </c>
      <c r="B46" s="31"/>
      <c r="C46" s="31"/>
      <c r="D46" s="31"/>
      <c r="E46" s="31"/>
      <c r="F46" s="31"/>
      <c r="G46" s="31"/>
      <c r="H46" s="31"/>
      <c r="I46" s="17">
        <f>+I38+I42</f>
        <v>539979855</v>
      </c>
      <c r="J46" s="17">
        <f>+J38+J42</f>
        <v>539979855</v>
      </c>
      <c r="K46" s="17">
        <f>+K38+K42</f>
        <v>0</v>
      </c>
      <c r="L46" s="17">
        <f>+L38+L42</f>
        <v>0</v>
      </c>
      <c r="M46" s="17">
        <f>+M38+M42</f>
        <v>0</v>
      </c>
      <c r="N46" s="17">
        <f t="shared" si="11"/>
        <v>539979855</v>
      </c>
      <c r="O46" s="18">
        <f t="shared" si="8"/>
        <v>1.0665336487603221E-2</v>
      </c>
    </row>
    <row r="47" spans="1:15" ht="15" x14ac:dyDescent="0.25">
      <c r="A47" s="30"/>
      <c r="B47" s="31"/>
      <c r="C47" s="31"/>
      <c r="D47" s="31"/>
      <c r="E47" s="31"/>
      <c r="F47" s="31"/>
      <c r="G47" s="31"/>
      <c r="H47" s="31"/>
      <c r="I47" s="17"/>
      <c r="J47" s="17"/>
      <c r="K47" s="17"/>
      <c r="L47" s="17"/>
      <c r="M47" s="17"/>
      <c r="N47" s="17"/>
      <c r="O47" s="18"/>
    </row>
    <row r="48" spans="1:15" ht="15" x14ac:dyDescent="0.25">
      <c r="A48" s="30" t="s">
        <v>59</v>
      </c>
      <c r="B48" s="31">
        <f t="shared" ref="B48:G48" si="12">+B36+B19</f>
        <v>724679723.66461623</v>
      </c>
      <c r="C48" s="31">
        <f t="shared" si="12"/>
        <v>786523518.61038291</v>
      </c>
      <c r="D48" s="31">
        <f t="shared" si="12"/>
        <v>491728396.64242536</v>
      </c>
      <c r="E48" s="31">
        <f t="shared" si="12"/>
        <v>89715744.274427354</v>
      </c>
      <c r="F48" s="31">
        <f t="shared" si="12"/>
        <v>608427829.09751022</v>
      </c>
      <c r="G48" s="31">
        <f t="shared" si="12"/>
        <v>2347944492.5341468</v>
      </c>
      <c r="H48" s="31">
        <f>+B48+C48+D48+G48+E48+F48</f>
        <v>5049019704.8235092</v>
      </c>
      <c r="I48" s="17">
        <f>+I19+I36+I46</f>
        <v>2479665455.3541098</v>
      </c>
      <c r="J48" s="17">
        <f>+J36+J19+J46</f>
        <v>7528685160.177619</v>
      </c>
      <c r="K48" s="17">
        <f>+K36+K19+K46</f>
        <v>77678000</v>
      </c>
      <c r="L48" s="17">
        <f>+L36+L19+L46</f>
        <v>61985420</v>
      </c>
      <c r="M48" s="17">
        <f>+M36+M19+M46</f>
        <v>0</v>
      </c>
      <c r="N48" s="17">
        <f>+J48+K48+L48+M48</f>
        <v>7668348580.177619</v>
      </c>
      <c r="O48" s="18">
        <f>+N48/N$191</f>
        <v>0.15146031311080801</v>
      </c>
    </row>
    <row r="49" spans="1:18" ht="15" x14ac:dyDescent="0.25">
      <c r="A49" s="40"/>
      <c r="B49" s="41"/>
      <c r="C49" s="41"/>
      <c r="D49" s="41"/>
      <c r="E49" s="41"/>
      <c r="F49" s="41"/>
      <c r="G49" s="41"/>
      <c r="H49" s="41"/>
      <c r="I49" s="42"/>
      <c r="J49" s="42"/>
      <c r="K49" s="42"/>
      <c r="L49" s="42"/>
      <c r="M49" s="42"/>
      <c r="N49" s="42"/>
      <c r="O49" s="18"/>
    </row>
    <row r="50" spans="1:18" ht="15" x14ac:dyDescent="0.25">
      <c r="A50" s="43" t="s">
        <v>60</v>
      </c>
      <c r="B50" s="44">
        <f>+B52</f>
        <v>1261324989</v>
      </c>
      <c r="C50" s="44">
        <f>+C121</f>
        <v>3232084771.2935162</v>
      </c>
      <c r="D50" s="44">
        <f>+D144</f>
        <v>2375300591.3474884</v>
      </c>
      <c r="E50" s="44">
        <f>+E175</f>
        <v>1333168791.7</v>
      </c>
      <c r="F50" s="44">
        <f>+F64</f>
        <v>9782903779.9706879</v>
      </c>
      <c r="G50" s="44">
        <f>+G103</f>
        <v>14294151950.1854</v>
      </c>
      <c r="H50" s="44">
        <f>+B50+C50+D50+G50+E50+F50</f>
        <v>32278934873.497093</v>
      </c>
      <c r="I50" s="44">
        <v>0</v>
      </c>
      <c r="J50" s="44">
        <f>+I50+H50</f>
        <v>32278934873.497093</v>
      </c>
      <c r="K50" s="44">
        <f>+K52+K64+K103+K121+K144+K175</f>
        <v>250000000</v>
      </c>
      <c r="L50" s="44">
        <f>+L52+L64+L103+L121+L144+L175</f>
        <v>2242927500</v>
      </c>
      <c r="M50" s="44">
        <f>+M52+M64+M103+M121+M144+M175</f>
        <v>-339851892</v>
      </c>
      <c r="N50" s="44">
        <f>+J50+K50+L50+M50</f>
        <v>34432010481.497093</v>
      </c>
      <c r="O50" s="18">
        <f>+N50/N$191</f>
        <v>0.68007903318883534</v>
      </c>
    </row>
    <row r="51" spans="1:18" ht="15" x14ac:dyDescent="0.25">
      <c r="A51" s="45"/>
      <c r="B51" s="44"/>
      <c r="C51" s="44"/>
      <c r="D51" s="44"/>
      <c r="E51" s="44"/>
      <c r="F51" s="44"/>
      <c r="G51" s="44"/>
      <c r="H51" s="46"/>
      <c r="I51" s="44"/>
      <c r="J51" s="44"/>
      <c r="K51" s="44"/>
      <c r="L51" s="44"/>
      <c r="M51" s="44"/>
      <c r="N51" s="44"/>
      <c r="O51" s="18"/>
    </row>
    <row r="52" spans="1:18" ht="15" x14ac:dyDescent="0.25">
      <c r="A52" s="45" t="s">
        <v>61</v>
      </c>
      <c r="B52" s="44">
        <f>+B53+B134+B55+B38+B42+B59</f>
        <v>1261324989</v>
      </c>
      <c r="C52" s="44"/>
      <c r="D52" s="44"/>
      <c r="E52" s="44"/>
      <c r="F52" s="44"/>
      <c r="G52" s="44"/>
      <c r="H52" s="46">
        <f>+H53+H55+H59</f>
        <v>1261324989</v>
      </c>
      <c r="I52" s="44"/>
      <c r="J52" s="44">
        <f>+J53+J55+J59</f>
        <v>1261324989</v>
      </c>
      <c r="K52" s="44">
        <f>+K53+K55+K59</f>
        <v>0</v>
      </c>
      <c r="L52" s="44">
        <f>+L53+L55+L59</f>
        <v>0</v>
      </c>
      <c r="M52" s="44">
        <f>+M53+M55+M59</f>
        <v>0</v>
      </c>
      <c r="N52" s="44">
        <f t="shared" ref="N52:N62" si="13">+J52+K52+L52+M52</f>
        <v>1261324989</v>
      </c>
      <c r="O52" s="18">
        <f t="shared" ref="O52:O62" si="14">+N52/N$191</f>
        <v>2.4912883885098696E-2</v>
      </c>
    </row>
    <row r="53" spans="1:18" s="39" customFormat="1" ht="15" x14ac:dyDescent="0.25">
      <c r="A53" s="47" t="s">
        <v>62</v>
      </c>
      <c r="B53" s="38">
        <f>+SUM(B54:B54)</f>
        <v>347829905.5</v>
      </c>
      <c r="C53" s="38"/>
      <c r="D53" s="38"/>
      <c r="E53" s="38"/>
      <c r="F53" s="38"/>
      <c r="G53" s="38"/>
      <c r="H53" s="27">
        <f>+SUM(H54:H54)</f>
        <v>347829905.5</v>
      </c>
      <c r="I53" s="38"/>
      <c r="J53" s="38">
        <f>+SUM(J54:J54)</f>
        <v>347829905.5</v>
      </c>
      <c r="K53" s="38">
        <f>+SUM(K54:K54)</f>
        <v>0</v>
      </c>
      <c r="L53" s="38">
        <f>+SUM(L54:L54)</f>
        <v>0</v>
      </c>
      <c r="M53" s="38">
        <f>+SUM(M54:M54)</f>
        <v>0</v>
      </c>
      <c r="N53" s="38">
        <f t="shared" si="13"/>
        <v>347829905.5</v>
      </c>
      <c r="O53" s="18">
        <f t="shared" si="14"/>
        <v>6.8701136686084895E-3</v>
      </c>
    </row>
    <row r="54" spans="1:18" s="39" customFormat="1" ht="15" hidden="1" outlineLevel="1" x14ac:dyDescent="0.25">
      <c r="A54" s="35" t="s">
        <v>63</v>
      </c>
      <c r="B54" s="37">
        <v>347829905.5</v>
      </c>
      <c r="C54" s="38"/>
      <c r="D54" s="38"/>
      <c r="E54" s="38"/>
      <c r="F54" s="38"/>
      <c r="G54" s="38"/>
      <c r="H54" s="20">
        <f>+B54+C54+D54+G54+E54+F54</f>
        <v>347829905.5</v>
      </c>
      <c r="I54" s="38"/>
      <c r="J54" s="36">
        <f>+H54+I54</f>
        <v>347829905.5</v>
      </c>
      <c r="K54" s="36"/>
      <c r="L54" s="36"/>
      <c r="M54" s="36"/>
      <c r="N54" s="36">
        <f t="shared" si="13"/>
        <v>347829905.5</v>
      </c>
      <c r="O54" s="18">
        <f t="shared" si="14"/>
        <v>6.8701136686084895E-3</v>
      </c>
    </row>
    <row r="55" spans="1:18" s="39" customFormat="1" ht="15" collapsed="1" x14ac:dyDescent="0.25">
      <c r="A55" s="32" t="s">
        <v>64</v>
      </c>
      <c r="B55" s="33">
        <f>SUM(B56:B58)</f>
        <v>248631847</v>
      </c>
      <c r="C55" s="38"/>
      <c r="D55" s="38"/>
      <c r="E55" s="38"/>
      <c r="F55" s="38"/>
      <c r="G55" s="38"/>
      <c r="H55" s="17">
        <f>SUM(H56:H58)</f>
        <v>248631847</v>
      </c>
      <c r="I55" s="38"/>
      <c r="J55" s="33">
        <f>SUM(J56:J58)</f>
        <v>248631847</v>
      </c>
      <c r="K55" s="33">
        <f>SUM(K56:K58)</f>
        <v>0</v>
      </c>
      <c r="L55" s="33">
        <f>SUM(L56:L58)</f>
        <v>0</v>
      </c>
      <c r="M55" s="33">
        <f>SUM(M56:M58)</f>
        <v>0</v>
      </c>
      <c r="N55" s="33">
        <f t="shared" si="13"/>
        <v>248631847</v>
      </c>
      <c r="O55" s="18">
        <f t="shared" si="14"/>
        <v>4.910817107777625E-3</v>
      </c>
    </row>
    <row r="56" spans="1:18" s="39" customFormat="1" ht="15" hidden="1" outlineLevel="1" x14ac:dyDescent="0.25">
      <c r="A56" s="35" t="s">
        <v>65</v>
      </c>
      <c r="B56" s="37">
        <v>148249162</v>
      </c>
      <c r="C56" s="38"/>
      <c r="D56" s="38"/>
      <c r="E56" s="38"/>
      <c r="F56" s="38"/>
      <c r="G56" s="38"/>
      <c r="H56" s="20">
        <f>+B56+C56+D56+G56+E56+F56</f>
        <v>148249162</v>
      </c>
      <c r="I56" s="38"/>
      <c r="J56" s="36">
        <f>+H56+I56</f>
        <v>148249162</v>
      </c>
      <c r="K56" s="36"/>
      <c r="L56" s="36"/>
      <c r="M56" s="36"/>
      <c r="N56" s="36">
        <f t="shared" si="13"/>
        <v>148249162</v>
      </c>
      <c r="O56" s="18">
        <f t="shared" si="14"/>
        <v>2.9281225625263389E-3</v>
      </c>
    </row>
    <row r="57" spans="1:18" s="39" customFormat="1" ht="15" hidden="1" outlineLevel="1" x14ac:dyDescent="0.25">
      <c r="A57" s="35" t="s">
        <v>66</v>
      </c>
      <c r="B57" s="37">
        <v>42025833</v>
      </c>
      <c r="C57" s="38"/>
      <c r="D57" s="38"/>
      <c r="E57" s="38"/>
      <c r="F57" s="38"/>
      <c r="G57" s="38"/>
      <c r="H57" s="20">
        <f>+B57+C57+D57+G57+E57+F57</f>
        <v>42025833</v>
      </c>
      <c r="I57" s="38"/>
      <c r="J57" s="36">
        <f>+H57+I57</f>
        <v>42025833</v>
      </c>
      <c r="K57" s="36"/>
      <c r="L57" s="36"/>
      <c r="M57" s="36"/>
      <c r="N57" s="36">
        <f t="shared" si="13"/>
        <v>42025833</v>
      </c>
      <c r="O57" s="18">
        <f t="shared" si="14"/>
        <v>8.3006735522905665E-4</v>
      </c>
    </row>
    <row r="58" spans="1:18" s="39" customFormat="1" ht="15" hidden="1" outlineLevel="1" x14ac:dyDescent="0.25">
      <c r="A58" s="35" t="s">
        <v>67</v>
      </c>
      <c r="B58" s="37">
        <v>58356852</v>
      </c>
      <c r="C58" s="38"/>
      <c r="D58" s="38"/>
      <c r="E58" s="38"/>
      <c r="F58" s="38"/>
      <c r="G58" s="38"/>
      <c r="H58" s="20">
        <f>+B58+C58+D58+G58+E58+F58</f>
        <v>58356852</v>
      </c>
      <c r="I58" s="38"/>
      <c r="J58" s="36">
        <f>+H58+I58</f>
        <v>58356852</v>
      </c>
      <c r="K58" s="36"/>
      <c r="L58" s="36"/>
      <c r="M58" s="36"/>
      <c r="N58" s="36">
        <f t="shared" si="13"/>
        <v>58356852</v>
      </c>
      <c r="O58" s="18">
        <f t="shared" si="14"/>
        <v>1.1526271900222295E-3</v>
      </c>
    </row>
    <row r="59" spans="1:18" s="39" customFormat="1" ht="15" collapsed="1" x14ac:dyDescent="0.25">
      <c r="A59" s="32" t="s">
        <v>68</v>
      </c>
      <c r="B59" s="33">
        <f>SUM(B60:B62)</f>
        <v>664863236.5</v>
      </c>
      <c r="C59" s="38"/>
      <c r="D59" s="38"/>
      <c r="E59" s="38"/>
      <c r="F59" s="38"/>
      <c r="G59" s="38"/>
      <c r="H59" s="17">
        <f>SUM(H60:H62)</f>
        <v>664863236.5</v>
      </c>
      <c r="I59" s="38"/>
      <c r="J59" s="33">
        <f>SUM(J60:J62)</f>
        <v>664863236.5</v>
      </c>
      <c r="K59" s="33">
        <f>SUM(K60:K62)</f>
        <v>0</v>
      </c>
      <c r="L59" s="33">
        <f>SUM(L60:L62)</f>
        <v>0</v>
      </c>
      <c r="M59" s="33">
        <f>SUM(M60:M62)</f>
        <v>0</v>
      </c>
      <c r="N59" s="33">
        <f t="shared" si="13"/>
        <v>664863236.5</v>
      </c>
      <c r="O59" s="18">
        <f t="shared" si="14"/>
        <v>1.3131953108712582E-2</v>
      </c>
    </row>
    <row r="60" spans="1:18" s="39" customFormat="1" ht="15" hidden="1" outlineLevel="1" x14ac:dyDescent="0.25">
      <c r="A60" s="35" t="s">
        <v>69</v>
      </c>
      <c r="B60" s="37">
        <v>322483709</v>
      </c>
      <c r="C60" s="38"/>
      <c r="D60" s="38"/>
      <c r="E60" s="38"/>
      <c r="F60" s="38"/>
      <c r="G60" s="38"/>
      <c r="H60" s="20">
        <f>+B60+C60+D60+G60+E60+F60</f>
        <v>322483709</v>
      </c>
      <c r="I60" s="38"/>
      <c r="J60" s="36">
        <f>+H60+I60</f>
        <v>322483709</v>
      </c>
      <c r="K60" s="36"/>
      <c r="L60" s="36"/>
      <c r="M60" s="36"/>
      <c r="N60" s="36">
        <f t="shared" si="13"/>
        <v>322483709</v>
      </c>
      <c r="O60" s="18">
        <f t="shared" si="14"/>
        <v>6.3694918179036863E-3</v>
      </c>
    </row>
    <row r="61" spans="1:18" s="39" customFormat="1" ht="15" hidden="1" outlineLevel="1" x14ac:dyDescent="0.25">
      <c r="A61" s="35" t="s">
        <v>70</v>
      </c>
      <c r="B61" s="37">
        <v>227413076</v>
      </c>
      <c r="C61" s="38"/>
      <c r="D61" s="38"/>
      <c r="E61" s="38"/>
      <c r="F61" s="38"/>
      <c r="G61" s="38"/>
      <c r="H61" s="20">
        <f>+B61+C61+D61+G61+E61+F61</f>
        <v>227413076</v>
      </c>
      <c r="I61" s="38"/>
      <c r="J61" s="36">
        <f>+H61+I61</f>
        <v>227413076</v>
      </c>
      <c r="K61" s="36"/>
      <c r="L61" s="36"/>
      <c r="M61" s="36"/>
      <c r="N61" s="36">
        <f t="shared" si="13"/>
        <v>227413076</v>
      </c>
      <c r="O61" s="18">
        <f t="shared" si="14"/>
        <v>4.4917175238340778E-3</v>
      </c>
    </row>
    <row r="62" spans="1:18" s="39" customFormat="1" ht="15" hidden="1" outlineLevel="1" x14ac:dyDescent="0.25">
      <c r="A62" s="35" t="s">
        <v>71</v>
      </c>
      <c r="B62" s="37">
        <v>114966451.5</v>
      </c>
      <c r="C62" s="38"/>
      <c r="D62" s="38"/>
      <c r="E62" s="38"/>
      <c r="F62" s="38"/>
      <c r="G62" s="38"/>
      <c r="H62" s="20">
        <f>+B62+C62+D62+G62+E62+F62</f>
        <v>114966451.5</v>
      </c>
      <c r="I62" s="38"/>
      <c r="J62" s="36">
        <f>+H62+I62</f>
        <v>114966451.5</v>
      </c>
      <c r="K62" s="36"/>
      <c r="L62" s="36"/>
      <c r="M62" s="36"/>
      <c r="N62" s="36">
        <f t="shared" si="13"/>
        <v>114966451.5</v>
      </c>
      <c r="O62" s="18">
        <f t="shared" si="14"/>
        <v>2.2707437669748178E-3</v>
      </c>
    </row>
    <row r="63" spans="1:18" s="39" customFormat="1" ht="15" collapsed="1" x14ac:dyDescent="0.25">
      <c r="A63" s="35"/>
      <c r="B63" s="37"/>
      <c r="C63" s="38"/>
      <c r="D63" s="38"/>
      <c r="E63" s="38"/>
      <c r="F63" s="38"/>
      <c r="G63" s="38"/>
      <c r="H63" s="20"/>
      <c r="I63" s="38"/>
      <c r="J63" s="36"/>
      <c r="K63" s="36"/>
      <c r="L63" s="36"/>
      <c r="M63" s="36"/>
      <c r="N63" s="36"/>
      <c r="O63" s="18"/>
    </row>
    <row r="64" spans="1:18" s="39" customFormat="1" ht="15" x14ac:dyDescent="0.25">
      <c r="A64" s="32" t="s">
        <v>72</v>
      </c>
      <c r="B64" s="37"/>
      <c r="C64" s="38"/>
      <c r="D64" s="38"/>
      <c r="E64" s="38"/>
      <c r="F64" s="38">
        <f>+F65+F72+F85+F94</f>
        <v>9782903779.9706879</v>
      </c>
      <c r="G64" s="38"/>
      <c r="H64" s="27">
        <f>+H65+H72+H85+H94</f>
        <v>9782903779.9706879</v>
      </c>
      <c r="I64" s="38"/>
      <c r="J64" s="38">
        <f>+J65+J72+J85+J94</f>
        <v>9782903779.9706879</v>
      </c>
      <c r="K64" s="38">
        <f>+K65+K72+K85+K94</f>
        <v>0</v>
      </c>
      <c r="L64" s="38">
        <f>+L65+L72+L85+L94</f>
        <v>1084000000</v>
      </c>
      <c r="M64" s="38">
        <f>+M65+M72+M85+M94</f>
        <v>0</v>
      </c>
      <c r="N64" s="38">
        <f t="shared" ref="N64:N101" si="15">+J64+K64+L64+M64</f>
        <v>10866903779.970688</v>
      </c>
      <c r="O64" s="18">
        <f t="shared" ref="O64:O127" si="16">+N64/N$191</f>
        <v>0.21463612821592157</v>
      </c>
      <c r="R64" s="48"/>
    </row>
    <row r="65" spans="1:15" s="39" customFormat="1" ht="15" x14ac:dyDescent="0.25">
      <c r="A65" s="32" t="s">
        <v>73</v>
      </c>
      <c r="B65" s="37"/>
      <c r="C65" s="38"/>
      <c r="D65" s="38"/>
      <c r="E65" s="38"/>
      <c r="F65" s="38">
        <f>SUM(F66:F71)</f>
        <v>419015792.23564082</v>
      </c>
      <c r="G65" s="38"/>
      <c r="H65" s="27">
        <f>SUM(H66:H71)</f>
        <v>419015792.23564082</v>
      </c>
      <c r="I65" s="38"/>
      <c r="J65" s="38">
        <f>SUM(J66:J71)</f>
        <v>419015792.23564082</v>
      </c>
      <c r="K65" s="38">
        <f>SUM(K66:K71)</f>
        <v>0</v>
      </c>
      <c r="L65" s="38">
        <f>SUM(L66:L71)</f>
        <v>100000000</v>
      </c>
      <c r="M65" s="38">
        <f>SUM(M66:M71)</f>
        <v>0</v>
      </c>
      <c r="N65" s="38">
        <f t="shared" si="15"/>
        <v>519015792.23564082</v>
      </c>
      <c r="O65" s="18">
        <f t="shared" si="16"/>
        <v>1.0251267737706756E-2</v>
      </c>
    </row>
    <row r="66" spans="1:15" s="39" customFormat="1" ht="15" hidden="1" outlineLevel="1" x14ac:dyDescent="0.25">
      <c r="A66" s="35" t="s">
        <v>74</v>
      </c>
      <c r="B66" s="37"/>
      <c r="C66" s="38"/>
      <c r="D66" s="38"/>
      <c r="E66" s="38"/>
      <c r="F66" s="36">
        <v>51758729.541219331</v>
      </c>
      <c r="G66" s="38"/>
      <c r="H66" s="20">
        <f t="shared" ref="H66:H71" si="17">+B66+C66+D66+G66+E66+F66</f>
        <v>51758729.541219331</v>
      </c>
      <c r="I66" s="38"/>
      <c r="J66" s="36">
        <f t="shared" ref="J66:J71" si="18">+H66+I66</f>
        <v>51758729.541219331</v>
      </c>
      <c r="K66" s="36"/>
      <c r="L66" s="36"/>
      <c r="M66" s="36"/>
      <c r="N66" s="36">
        <f t="shared" si="15"/>
        <v>51758729.541219331</v>
      </c>
      <c r="O66" s="18">
        <f t="shared" si="16"/>
        <v>1.0223052982744204E-3</v>
      </c>
    </row>
    <row r="67" spans="1:15" s="39" customFormat="1" ht="15" hidden="1" outlineLevel="1" x14ac:dyDescent="0.25">
      <c r="A67" s="35" t="s">
        <v>75</v>
      </c>
      <c r="B67" s="37"/>
      <c r="C67" s="38"/>
      <c r="D67" s="38"/>
      <c r="E67" s="38"/>
      <c r="F67" s="36">
        <v>94882866.942860901</v>
      </c>
      <c r="G67" s="38"/>
      <c r="H67" s="20">
        <f t="shared" si="17"/>
        <v>94882866.942860901</v>
      </c>
      <c r="I67" s="38"/>
      <c r="J67" s="36">
        <f t="shared" si="18"/>
        <v>94882866.942860901</v>
      </c>
      <c r="K67" s="36"/>
      <c r="L67" s="36"/>
      <c r="M67" s="36"/>
      <c r="N67" s="36">
        <f t="shared" si="15"/>
        <v>94882866.942860901</v>
      </c>
      <c r="O67" s="18">
        <f t="shared" si="16"/>
        <v>1.8740656590866631E-3</v>
      </c>
    </row>
    <row r="68" spans="1:15" s="39" customFormat="1" ht="15" hidden="1" outlineLevel="1" x14ac:dyDescent="0.25">
      <c r="A68" s="35" t="s">
        <v>76</v>
      </c>
      <c r="B68" s="37"/>
      <c r="C68" s="38"/>
      <c r="D68" s="38"/>
      <c r="E68" s="38"/>
      <c r="F68" s="36">
        <v>28980847.529003043</v>
      </c>
      <c r="G68" s="38"/>
      <c r="H68" s="20">
        <f t="shared" si="17"/>
        <v>28980847.529003043</v>
      </c>
      <c r="I68" s="38"/>
      <c r="J68" s="36">
        <f t="shared" si="18"/>
        <v>28980847.529003043</v>
      </c>
      <c r="K68" s="36"/>
      <c r="L68" s="36"/>
      <c r="M68" s="36"/>
      <c r="N68" s="36">
        <f t="shared" si="15"/>
        <v>28980847.529003043</v>
      </c>
      <c r="O68" s="18">
        <f t="shared" si="16"/>
        <v>5.7241115150997958E-4</v>
      </c>
    </row>
    <row r="69" spans="1:15" s="39" customFormat="1" ht="15" hidden="1" outlineLevel="1" x14ac:dyDescent="0.25">
      <c r="A69" s="35" t="s">
        <v>77</v>
      </c>
      <c r="B69" s="37"/>
      <c r="C69" s="38"/>
      <c r="D69" s="38"/>
      <c r="E69" s="38"/>
      <c r="F69" s="36">
        <v>107251381.98284137</v>
      </c>
      <c r="G69" s="38"/>
      <c r="H69" s="20">
        <f t="shared" si="17"/>
        <v>107251381.98284137</v>
      </c>
      <c r="I69" s="38"/>
      <c r="J69" s="36">
        <f t="shared" si="18"/>
        <v>107251381.98284137</v>
      </c>
      <c r="K69" s="36"/>
      <c r="L69" s="36"/>
      <c r="M69" s="36"/>
      <c r="N69" s="36">
        <f t="shared" si="15"/>
        <v>107251381.98284137</v>
      </c>
      <c r="O69" s="18">
        <f t="shared" si="16"/>
        <v>2.1183606518199991E-3</v>
      </c>
    </row>
    <row r="70" spans="1:15" s="39" customFormat="1" ht="15" hidden="1" outlineLevel="1" x14ac:dyDescent="0.25">
      <c r="A70" s="35" t="s">
        <v>78</v>
      </c>
      <c r="B70" s="37"/>
      <c r="C70" s="38"/>
      <c r="D70" s="38"/>
      <c r="E70" s="38"/>
      <c r="F70" s="36">
        <v>90711740.013716161</v>
      </c>
      <c r="G70" s="38"/>
      <c r="H70" s="20">
        <f t="shared" si="17"/>
        <v>90711740.013716161</v>
      </c>
      <c r="I70" s="38"/>
      <c r="J70" s="36">
        <f t="shared" si="18"/>
        <v>90711740.013716161</v>
      </c>
      <c r="K70" s="36"/>
      <c r="L70" s="36"/>
      <c r="M70" s="36"/>
      <c r="N70" s="36">
        <f t="shared" si="15"/>
        <v>90711740.013716161</v>
      </c>
      <c r="O70" s="18">
        <f t="shared" si="16"/>
        <v>1.7916802296675752E-3</v>
      </c>
    </row>
    <row r="71" spans="1:15" s="39" customFormat="1" ht="15" hidden="1" outlineLevel="1" x14ac:dyDescent="0.25">
      <c r="A71" s="35" t="s">
        <v>79</v>
      </c>
      <c r="B71" s="37"/>
      <c r="C71" s="38"/>
      <c r="D71" s="38"/>
      <c r="E71" s="38"/>
      <c r="F71" s="36">
        <v>45430226.226000004</v>
      </c>
      <c r="G71" s="38"/>
      <c r="H71" s="20">
        <f t="shared" si="17"/>
        <v>45430226.226000004</v>
      </c>
      <c r="I71" s="38"/>
      <c r="J71" s="36">
        <f t="shared" si="18"/>
        <v>45430226.226000004</v>
      </c>
      <c r="K71" s="36"/>
      <c r="L71" s="36">
        <v>100000000</v>
      </c>
      <c r="M71" s="36"/>
      <c r="N71" s="36">
        <f t="shared" si="15"/>
        <v>145430226.22600001</v>
      </c>
      <c r="O71" s="18">
        <f t="shared" si="16"/>
        <v>2.8724447473481188E-3</v>
      </c>
    </row>
    <row r="72" spans="1:15" s="39" customFormat="1" ht="15" collapsed="1" x14ac:dyDescent="0.25">
      <c r="A72" s="32" t="s">
        <v>80</v>
      </c>
      <c r="B72" s="37"/>
      <c r="C72" s="38"/>
      <c r="D72" s="38"/>
      <c r="E72" s="38"/>
      <c r="F72" s="38">
        <f>SUM(F73:F84)</f>
        <v>6664969084.6905308</v>
      </c>
      <c r="G72" s="38"/>
      <c r="H72" s="27">
        <f>SUM(H73:H84)</f>
        <v>6664969084.6905308</v>
      </c>
      <c r="I72" s="38"/>
      <c r="J72" s="38">
        <f>SUM(J73:K84)</f>
        <v>6664969084.6905308</v>
      </c>
      <c r="K72" s="38">
        <f>SUM(K73:K83)</f>
        <v>0</v>
      </c>
      <c r="L72" s="38">
        <f>SUM(L73:L84)</f>
        <v>300000000</v>
      </c>
      <c r="M72" s="38">
        <f>SUM(M73:M84)</f>
        <v>0</v>
      </c>
      <c r="N72" s="38">
        <f t="shared" si="15"/>
        <v>6964969084.6905308</v>
      </c>
      <c r="O72" s="18">
        <f t="shared" si="16"/>
        <v>0.13756761150650393</v>
      </c>
    </row>
    <row r="73" spans="1:15" s="39" customFormat="1" ht="15" hidden="1" outlineLevel="1" x14ac:dyDescent="0.25">
      <c r="A73" s="35" t="s">
        <v>81</v>
      </c>
      <c r="B73" s="37"/>
      <c r="C73" s="38"/>
      <c r="D73" s="38"/>
      <c r="E73" s="38"/>
      <c r="F73" s="36">
        <v>5318685983</v>
      </c>
      <c r="G73" s="38"/>
      <c r="H73" s="20">
        <f>+B73+C73+D73+G73+E73+F73</f>
        <v>5318685983</v>
      </c>
      <c r="I73" s="38"/>
      <c r="J73" s="36">
        <f>+H73+I73</f>
        <v>5318685983</v>
      </c>
      <c r="K73" s="36"/>
      <c r="L73" s="36"/>
      <c r="M73" s="36"/>
      <c r="N73" s="36">
        <f t="shared" si="15"/>
        <v>5318685983</v>
      </c>
      <c r="O73" s="18">
        <f t="shared" si="16"/>
        <v>0.10505128136788307</v>
      </c>
    </row>
    <row r="74" spans="1:15" s="39" customFormat="1" ht="15" hidden="1" outlineLevel="1" x14ac:dyDescent="0.25">
      <c r="A74" s="35" t="s">
        <v>82</v>
      </c>
      <c r="B74" s="37"/>
      <c r="C74" s="38"/>
      <c r="D74" s="38"/>
      <c r="E74" s="38"/>
      <c r="F74" s="36">
        <v>65098025.18080318</v>
      </c>
      <c r="G74" s="38"/>
      <c r="H74" s="20">
        <f>+B74+C74+D74+G74+E74+F74</f>
        <v>65098025.18080318</v>
      </c>
      <c r="I74" s="38"/>
      <c r="J74" s="36">
        <f>+H74+I74</f>
        <v>65098025.18080318</v>
      </c>
      <c r="K74" s="36"/>
      <c r="L74" s="36"/>
      <c r="M74" s="36"/>
      <c r="N74" s="36">
        <f t="shared" si="15"/>
        <v>65098025.18080318</v>
      </c>
      <c r="O74" s="18">
        <f t="shared" si="16"/>
        <v>1.2857745280733359E-3</v>
      </c>
    </row>
    <row r="75" spans="1:15" s="39" customFormat="1" ht="15" hidden="1" outlineLevel="1" x14ac:dyDescent="0.25">
      <c r="A75" s="35" t="s">
        <v>83</v>
      </c>
      <c r="B75" s="37"/>
      <c r="C75" s="38"/>
      <c r="D75" s="38"/>
      <c r="E75" s="38"/>
      <c r="F75" s="36">
        <v>54235046.130368061</v>
      </c>
      <c r="G75" s="38"/>
      <c r="H75" s="20">
        <f>+B75+C75+D75+G75+E75+F75</f>
        <v>54235046.130368061</v>
      </c>
      <c r="I75" s="38"/>
      <c r="J75" s="36">
        <f>+H75+I75</f>
        <v>54235046.130368061</v>
      </c>
      <c r="K75" s="36"/>
      <c r="L75" s="36"/>
      <c r="M75" s="36"/>
      <c r="N75" s="36">
        <f t="shared" si="15"/>
        <v>54235046.130368061</v>
      </c>
      <c r="O75" s="18">
        <f t="shared" si="16"/>
        <v>1.0712159186032197E-3</v>
      </c>
    </row>
    <row r="76" spans="1:15" s="39" customFormat="1" ht="15" hidden="1" outlineLevel="1" x14ac:dyDescent="0.25">
      <c r="A76" s="35" t="s">
        <v>84</v>
      </c>
      <c r="B76" s="37"/>
      <c r="C76" s="38"/>
      <c r="D76" s="38"/>
      <c r="E76" s="38"/>
      <c r="F76" s="36">
        <v>50000000</v>
      </c>
      <c r="G76" s="38"/>
      <c r="H76" s="20">
        <f>+B76+C76+D76+G76+E76+F76</f>
        <v>50000000</v>
      </c>
      <c r="I76" s="38"/>
      <c r="J76" s="36">
        <f>+H76+I76</f>
        <v>50000000</v>
      </c>
      <c r="K76" s="36"/>
      <c r="L76" s="36"/>
      <c r="M76" s="36"/>
      <c r="N76" s="36">
        <f t="shared" si="15"/>
        <v>50000000</v>
      </c>
      <c r="O76" s="18">
        <f t="shared" si="16"/>
        <v>9.8756799803237285E-4</v>
      </c>
    </row>
    <row r="77" spans="1:15" s="39" customFormat="1" ht="15" hidden="1" outlineLevel="1" x14ac:dyDescent="0.25">
      <c r="A77" s="35" t="s">
        <v>85</v>
      </c>
      <c r="B77" s="37"/>
      <c r="C77" s="38"/>
      <c r="D77" s="38"/>
      <c r="E77" s="38"/>
      <c r="F77" s="36">
        <v>64732716.865740009</v>
      </c>
      <c r="G77" s="38"/>
      <c r="H77" s="20">
        <f t="shared" ref="H77:H83" si="19">+B77+C77+D77+G77+E77+F77</f>
        <v>64732716.865740009</v>
      </c>
      <c r="I77" s="38"/>
      <c r="J77" s="36">
        <f t="shared" ref="J77:J83" si="20">+H77+I77</f>
        <v>64732716.865740009</v>
      </c>
      <c r="K77" s="36"/>
      <c r="L77" s="36"/>
      <c r="M77" s="36"/>
      <c r="N77" s="36">
        <f t="shared" si="15"/>
        <v>64732716.865740009</v>
      </c>
      <c r="O77" s="18">
        <f t="shared" si="16"/>
        <v>1.2785591920459057E-3</v>
      </c>
    </row>
    <row r="78" spans="1:15" s="39" customFormat="1" ht="15" hidden="1" outlineLevel="1" x14ac:dyDescent="0.25">
      <c r="A78" s="35" t="s">
        <v>86</v>
      </c>
      <c r="B78" s="37"/>
      <c r="C78" s="38"/>
      <c r="D78" s="38"/>
      <c r="E78" s="38"/>
      <c r="F78" s="36">
        <v>237019332.76837587</v>
      </c>
      <c r="G78" s="38"/>
      <c r="H78" s="20">
        <f t="shared" si="19"/>
        <v>237019332.76837587</v>
      </c>
      <c r="I78" s="38"/>
      <c r="J78" s="36">
        <f t="shared" si="20"/>
        <v>237019332.76837587</v>
      </c>
      <c r="K78" s="36"/>
      <c r="L78" s="36"/>
      <c r="M78" s="36"/>
      <c r="N78" s="36">
        <f t="shared" si="15"/>
        <v>237019332.76837587</v>
      </c>
      <c r="O78" s="18">
        <f t="shared" si="16"/>
        <v>4.6814541591406753E-3</v>
      </c>
    </row>
    <row r="79" spans="1:15" s="39" customFormat="1" ht="15" hidden="1" outlineLevel="1" x14ac:dyDescent="0.25">
      <c r="A79" s="35" t="s">
        <v>87</v>
      </c>
      <c r="B79" s="37"/>
      <c r="C79" s="38"/>
      <c r="D79" s="38"/>
      <c r="E79" s="38"/>
      <c r="F79" s="36">
        <v>113503529.65841505</v>
      </c>
      <c r="G79" s="38"/>
      <c r="H79" s="20">
        <f t="shared" si="19"/>
        <v>113503529.65841505</v>
      </c>
      <c r="I79" s="38"/>
      <c r="J79" s="36">
        <f t="shared" si="20"/>
        <v>113503529.65841505</v>
      </c>
      <c r="K79" s="36"/>
      <c r="L79" s="36"/>
      <c r="M79" s="36"/>
      <c r="N79" s="36">
        <f t="shared" si="15"/>
        <v>113503529.65841505</v>
      </c>
      <c r="O79" s="18">
        <f t="shared" si="16"/>
        <v>2.2418490710873801E-3</v>
      </c>
    </row>
    <row r="80" spans="1:15" s="39" customFormat="1" ht="15" hidden="1" outlineLevel="1" x14ac:dyDescent="0.25">
      <c r="A80" s="35" t="s">
        <v>88</v>
      </c>
      <c r="B80" s="37"/>
      <c r="C80" s="38"/>
      <c r="D80" s="38"/>
      <c r="E80" s="38"/>
      <c r="F80" s="36">
        <v>79979358.083901346</v>
      </c>
      <c r="G80" s="38"/>
      <c r="H80" s="20">
        <f t="shared" si="19"/>
        <v>79979358.083901346</v>
      </c>
      <c r="I80" s="38"/>
      <c r="J80" s="36">
        <f t="shared" si="20"/>
        <v>79979358.083901346</v>
      </c>
      <c r="K80" s="36"/>
      <c r="L80" s="36"/>
      <c r="M80" s="36"/>
      <c r="N80" s="36">
        <f t="shared" si="15"/>
        <v>79979358.083901346</v>
      </c>
      <c r="O80" s="18">
        <f t="shared" si="16"/>
        <v>1.5797010909366547E-3</v>
      </c>
    </row>
    <row r="81" spans="1:15" s="39" customFormat="1" ht="15" hidden="1" outlineLevel="1" x14ac:dyDescent="0.25">
      <c r="A81" s="35" t="s">
        <v>89</v>
      </c>
      <c r="B81" s="37"/>
      <c r="C81" s="38"/>
      <c r="D81" s="38"/>
      <c r="E81" s="38"/>
      <c r="F81" s="36">
        <v>135127426.37792671</v>
      </c>
      <c r="G81" s="38"/>
      <c r="H81" s="20">
        <f t="shared" si="19"/>
        <v>135127426.37792671</v>
      </c>
      <c r="I81" s="38"/>
      <c r="J81" s="36">
        <f t="shared" si="20"/>
        <v>135127426.37792671</v>
      </c>
      <c r="K81" s="36"/>
      <c r="L81" s="36"/>
      <c r="M81" s="36"/>
      <c r="N81" s="36">
        <f t="shared" si="15"/>
        <v>135127426.37792671</v>
      </c>
      <c r="O81" s="18">
        <f t="shared" si="16"/>
        <v>2.6689504389463188E-3</v>
      </c>
    </row>
    <row r="82" spans="1:15" s="39" customFormat="1" ht="15" hidden="1" outlineLevel="1" x14ac:dyDescent="0.25">
      <c r="A82" s="35" t="s">
        <v>90</v>
      </c>
      <c r="B82" s="37"/>
      <c r="C82" s="38"/>
      <c r="D82" s="38"/>
      <c r="E82" s="38"/>
      <c r="F82" s="36">
        <v>288637666.625</v>
      </c>
      <c r="G82" s="38"/>
      <c r="H82" s="20">
        <f>+B82+C82+D82+G82+E82+F82</f>
        <v>288637666.625</v>
      </c>
      <c r="I82" s="38"/>
      <c r="J82" s="36">
        <f>+H82+I82</f>
        <v>288637666.625</v>
      </c>
      <c r="K82" s="36"/>
      <c r="L82" s="36"/>
      <c r="M82" s="36"/>
      <c r="N82" s="36">
        <f t="shared" si="15"/>
        <v>288637666.625</v>
      </c>
      <c r="O82" s="18">
        <f t="shared" si="16"/>
        <v>5.7009864517117339E-3</v>
      </c>
    </row>
    <row r="83" spans="1:15" s="39" customFormat="1" ht="15" hidden="1" outlineLevel="1" x14ac:dyDescent="0.25">
      <c r="A83" s="35" t="s">
        <v>91</v>
      </c>
      <c r="B83" s="37"/>
      <c r="C83" s="38"/>
      <c r="D83" s="38"/>
      <c r="E83" s="38"/>
      <c r="F83" s="36">
        <v>257950000</v>
      </c>
      <c r="G83" s="38"/>
      <c r="H83" s="20">
        <f t="shared" si="19"/>
        <v>257950000</v>
      </c>
      <c r="I83" s="38"/>
      <c r="J83" s="36">
        <f t="shared" si="20"/>
        <v>257950000</v>
      </c>
      <c r="K83" s="36"/>
      <c r="L83" s="36"/>
      <c r="M83" s="36"/>
      <c r="N83" s="36">
        <f t="shared" si="15"/>
        <v>257950000</v>
      </c>
      <c r="O83" s="18">
        <f t="shared" si="16"/>
        <v>5.0948633018490118E-3</v>
      </c>
    </row>
    <row r="84" spans="1:15" s="39" customFormat="1" ht="15" hidden="1" outlineLevel="1" x14ac:dyDescent="0.25">
      <c r="A84" s="49" t="s">
        <v>92</v>
      </c>
      <c r="B84" s="37"/>
      <c r="C84" s="38"/>
      <c r="D84" s="38"/>
      <c r="E84" s="38"/>
      <c r="F84" s="36"/>
      <c r="G84" s="38"/>
      <c r="H84" s="37"/>
      <c r="I84" s="38"/>
      <c r="J84" s="36"/>
      <c r="K84" s="36"/>
      <c r="L84" s="36">
        <v>300000000</v>
      </c>
      <c r="M84" s="36"/>
      <c r="N84" s="36">
        <f t="shared" si="15"/>
        <v>300000000</v>
      </c>
      <c r="O84" s="18">
        <f t="shared" si="16"/>
        <v>5.9254079881942371E-3</v>
      </c>
    </row>
    <row r="85" spans="1:15" s="39" customFormat="1" ht="15" collapsed="1" x14ac:dyDescent="0.25">
      <c r="A85" s="32" t="s">
        <v>93</v>
      </c>
      <c r="B85" s="37"/>
      <c r="C85" s="38"/>
      <c r="D85" s="38"/>
      <c r="E85" s="38"/>
      <c r="F85" s="38">
        <f>SUM(F86:F93)</f>
        <v>1913751433.0529971</v>
      </c>
      <c r="G85" s="38"/>
      <c r="H85" s="27">
        <f>SUM(H86:H93)</f>
        <v>1913751433.0529971</v>
      </c>
      <c r="I85" s="38"/>
      <c r="J85" s="38">
        <f>SUM(J86:J93)</f>
        <v>1913751433.0529971</v>
      </c>
      <c r="K85" s="38">
        <f>SUM(K86:K93)</f>
        <v>0</v>
      </c>
      <c r="L85" s="38">
        <f>SUM(L86:L93)</f>
        <v>640000000</v>
      </c>
      <c r="M85" s="38">
        <f>SUM(M86:M93)</f>
        <v>0</v>
      </c>
      <c r="N85" s="38">
        <f t="shared" si="15"/>
        <v>2553751433.0529971</v>
      </c>
      <c r="O85" s="18">
        <f t="shared" si="16"/>
        <v>5.0440063804249036E-2</v>
      </c>
    </row>
    <row r="86" spans="1:15" s="39" customFormat="1" ht="15" hidden="1" outlineLevel="1" x14ac:dyDescent="0.25">
      <c r="A86" s="35" t="s">
        <v>94</v>
      </c>
      <c r="B86" s="37"/>
      <c r="C86" s="38"/>
      <c r="D86" s="38"/>
      <c r="E86" s="38"/>
      <c r="F86" s="36">
        <v>191527647.5252448</v>
      </c>
      <c r="G86" s="38"/>
      <c r="H86" s="20">
        <f>+B86+C86+D86+G86+E86+F86</f>
        <v>191527647.5252448</v>
      </c>
      <c r="I86" s="38"/>
      <c r="J86" s="36">
        <f>+H86+I86</f>
        <v>191527647.5252448</v>
      </c>
      <c r="K86" s="36"/>
      <c r="L86" s="36">
        <v>160000000</v>
      </c>
      <c r="M86" s="36"/>
      <c r="N86" s="36">
        <f t="shared" si="15"/>
        <v>351527647.52524483</v>
      </c>
      <c r="O86" s="18">
        <f t="shared" si="16"/>
        <v>6.9431491023907131E-3</v>
      </c>
    </row>
    <row r="87" spans="1:15" s="39" customFormat="1" ht="15" hidden="1" outlineLevel="1" x14ac:dyDescent="0.25">
      <c r="A87" s="35" t="s">
        <v>95</v>
      </c>
      <c r="B87" s="37"/>
      <c r="C87" s="38"/>
      <c r="D87" s="38"/>
      <c r="E87" s="38"/>
      <c r="F87" s="36">
        <v>43804139.657740004</v>
      </c>
      <c r="G87" s="38"/>
      <c r="H87" s="20">
        <f>+B87+C87+D87+G87+E87+F87</f>
        <v>43804139.657740004</v>
      </c>
      <c r="I87" s="38"/>
      <c r="J87" s="36">
        <f>+H87+I87</f>
        <v>43804139.657740004</v>
      </c>
      <c r="K87" s="36"/>
      <c r="L87" s="36"/>
      <c r="M87" s="36"/>
      <c r="N87" s="36">
        <f t="shared" si="15"/>
        <v>43804139.657740004</v>
      </c>
      <c r="O87" s="18">
        <f t="shared" si="16"/>
        <v>8.6519133014649539E-4</v>
      </c>
    </row>
    <row r="88" spans="1:15" s="39" customFormat="1" ht="15" hidden="1" outlineLevel="1" x14ac:dyDescent="0.25">
      <c r="A88" s="35" t="s">
        <v>96</v>
      </c>
      <c r="B88" s="37"/>
      <c r="C88" s="38"/>
      <c r="D88" s="38"/>
      <c r="E88" s="38"/>
      <c r="F88" s="36">
        <v>44099007.022012636</v>
      </c>
      <c r="G88" s="38"/>
      <c r="H88" s="20">
        <f>+B88+C88+D88+G88+E88+F88</f>
        <v>44099007.022012636</v>
      </c>
      <c r="I88" s="38"/>
      <c r="J88" s="36">
        <f>+H88+I88</f>
        <v>44099007.022012636</v>
      </c>
      <c r="K88" s="36"/>
      <c r="L88" s="36"/>
      <c r="M88" s="36"/>
      <c r="N88" s="36">
        <f t="shared" si="15"/>
        <v>44099007.022012636</v>
      </c>
      <c r="O88" s="18">
        <f t="shared" si="16"/>
        <v>8.710153615988915E-4</v>
      </c>
    </row>
    <row r="89" spans="1:15" s="39" customFormat="1" ht="15" hidden="1" outlineLevel="1" x14ac:dyDescent="0.25">
      <c r="A89" s="35" t="s">
        <v>97</v>
      </c>
      <c r="B89" s="37"/>
      <c r="C89" s="38"/>
      <c r="D89" s="38"/>
      <c r="E89" s="38"/>
      <c r="F89" s="36">
        <v>91290052.700000003</v>
      </c>
      <c r="G89" s="38"/>
      <c r="H89" s="20">
        <f>+B89+C89+D89+G89+E89+F89</f>
        <v>91290052.700000003</v>
      </c>
      <c r="I89" s="38"/>
      <c r="J89" s="36">
        <f>+H89+I89</f>
        <v>91290052.700000003</v>
      </c>
      <c r="K89" s="36"/>
      <c r="L89" s="36"/>
      <c r="M89" s="36"/>
      <c r="N89" s="36">
        <f t="shared" si="15"/>
        <v>91290052.700000003</v>
      </c>
      <c r="O89" s="18">
        <f t="shared" si="16"/>
        <v>1.8031026917041764E-3</v>
      </c>
    </row>
    <row r="90" spans="1:15" s="39" customFormat="1" ht="15" hidden="1" outlineLevel="1" x14ac:dyDescent="0.25">
      <c r="A90" s="35" t="s">
        <v>98</v>
      </c>
      <c r="B90" s="37"/>
      <c r="C90" s="38"/>
      <c r="D90" s="38"/>
      <c r="E90" s="38"/>
      <c r="F90" s="36">
        <v>590700341</v>
      </c>
      <c r="G90" s="38"/>
      <c r="H90" s="20">
        <f t="shared" ref="H90:H101" si="21">+B90+C90+D90+G90+E90+F90</f>
        <v>590700341</v>
      </c>
      <c r="I90" s="38"/>
      <c r="J90" s="36">
        <f t="shared" ref="J90:J100" si="22">+H90+I90</f>
        <v>590700341</v>
      </c>
      <c r="K90" s="36"/>
      <c r="L90" s="36">
        <v>480000000</v>
      </c>
      <c r="M90" s="36"/>
      <c r="N90" s="36">
        <f t="shared" si="15"/>
        <v>1070700341</v>
      </c>
      <c r="O90" s="18">
        <f t="shared" si="16"/>
        <v>2.114778784507898E-2</v>
      </c>
    </row>
    <row r="91" spans="1:15" s="39" customFormat="1" ht="15" hidden="1" outlineLevel="1" x14ac:dyDescent="0.25">
      <c r="A91" s="35" t="s">
        <v>99</v>
      </c>
      <c r="B91" s="37"/>
      <c r="C91" s="38"/>
      <c r="D91" s="38"/>
      <c r="E91" s="38"/>
      <c r="F91" s="36">
        <v>12381600</v>
      </c>
      <c r="G91" s="38"/>
      <c r="H91" s="20">
        <f>+B91+C91+D91+G91+E91+F91</f>
        <v>12381600</v>
      </c>
      <c r="I91" s="38"/>
      <c r="J91" s="36">
        <f t="shared" si="22"/>
        <v>12381600</v>
      </c>
      <c r="K91" s="36"/>
      <c r="L91" s="36"/>
      <c r="M91" s="36"/>
      <c r="N91" s="36">
        <f t="shared" si="15"/>
        <v>12381600</v>
      </c>
      <c r="O91" s="18">
        <f t="shared" si="16"/>
        <v>2.4455343848875258E-4</v>
      </c>
    </row>
    <row r="92" spans="1:15" s="39" customFormat="1" ht="15" hidden="1" outlineLevel="1" x14ac:dyDescent="0.25">
      <c r="A92" s="35" t="s">
        <v>100</v>
      </c>
      <c r="B92" s="37"/>
      <c r="C92" s="38"/>
      <c r="D92" s="38"/>
      <c r="E92" s="38"/>
      <c r="F92" s="36">
        <v>733261564.54799998</v>
      </c>
      <c r="G92" s="38"/>
      <c r="H92" s="20">
        <f>+B92+C92+D92+G92+E92+F92</f>
        <v>733261564.54799998</v>
      </c>
      <c r="I92" s="38"/>
      <c r="J92" s="36">
        <f>+H92+I92</f>
        <v>733261564.54799998</v>
      </c>
      <c r="K92" s="36"/>
      <c r="L92" s="36"/>
      <c r="M92" s="36"/>
      <c r="N92" s="36">
        <f t="shared" si="15"/>
        <v>733261564.54799998</v>
      </c>
      <c r="O92" s="18">
        <f t="shared" si="16"/>
        <v>1.4482913106695078E-2</v>
      </c>
    </row>
    <row r="93" spans="1:15" s="39" customFormat="1" ht="15" hidden="1" outlineLevel="1" x14ac:dyDescent="0.25">
      <c r="A93" s="35" t="s">
        <v>101</v>
      </c>
      <c r="B93" s="37"/>
      <c r="C93" s="38"/>
      <c r="D93" s="38"/>
      <c r="E93" s="38"/>
      <c r="F93" s="36">
        <v>206687080.60000002</v>
      </c>
      <c r="G93" s="38"/>
      <c r="H93" s="20">
        <f>+B93+C93+D93+G93+E93+F93</f>
        <v>206687080.60000002</v>
      </c>
      <c r="I93" s="38"/>
      <c r="J93" s="36">
        <f t="shared" si="22"/>
        <v>206687080.60000002</v>
      </c>
      <c r="K93" s="36"/>
      <c r="L93" s="36"/>
      <c r="M93" s="36"/>
      <c r="N93" s="36">
        <f t="shared" si="15"/>
        <v>206687080.60000002</v>
      </c>
      <c r="O93" s="18">
        <f t="shared" si="16"/>
        <v>4.0823509281459544E-3</v>
      </c>
    </row>
    <row r="94" spans="1:15" s="39" customFormat="1" ht="15" collapsed="1" x14ac:dyDescent="0.25">
      <c r="A94" s="32" t="s">
        <v>102</v>
      </c>
      <c r="B94" s="33"/>
      <c r="C94" s="33"/>
      <c r="D94" s="33"/>
      <c r="E94" s="33"/>
      <c r="F94" s="33">
        <f>SUM(F95:F101)</f>
        <v>785167469.99152005</v>
      </c>
      <c r="G94" s="33"/>
      <c r="H94" s="17">
        <f>+B94+C94+D94+G94+E94+F94</f>
        <v>785167469.99152005</v>
      </c>
      <c r="I94" s="33"/>
      <c r="J94" s="33">
        <f t="shared" si="22"/>
        <v>785167469.99152005</v>
      </c>
      <c r="K94" s="33">
        <f>SUM(K95:K101)</f>
        <v>0</v>
      </c>
      <c r="L94" s="33">
        <f>SUM(L95:L101)</f>
        <v>44000000</v>
      </c>
      <c r="M94" s="33">
        <f>SUM(M95:M101)</f>
        <v>0</v>
      </c>
      <c r="N94" s="33">
        <f t="shared" si="15"/>
        <v>829167469.99152005</v>
      </c>
      <c r="O94" s="18">
        <f t="shared" si="16"/>
        <v>1.6377185167461863E-2</v>
      </c>
    </row>
    <row r="95" spans="1:15" s="39" customFormat="1" ht="15" hidden="1" outlineLevel="1" x14ac:dyDescent="0.25">
      <c r="A95" s="35" t="s">
        <v>103</v>
      </c>
      <c r="B95" s="37"/>
      <c r="C95" s="38"/>
      <c r="D95" s="38"/>
      <c r="E95" s="38"/>
      <c r="F95" s="36">
        <v>10004270.892000001</v>
      </c>
      <c r="G95" s="38"/>
      <c r="H95" s="20">
        <f t="shared" si="21"/>
        <v>10004270.892000001</v>
      </c>
      <c r="I95" s="38"/>
      <c r="J95" s="36">
        <f t="shared" si="22"/>
        <v>10004270.892000001</v>
      </c>
      <c r="K95" s="36"/>
      <c r="L95" s="36"/>
      <c r="M95" s="36"/>
      <c r="N95" s="36">
        <f t="shared" si="15"/>
        <v>10004270.892000001</v>
      </c>
      <c r="O95" s="18">
        <f t="shared" si="16"/>
        <v>1.9759795553171965E-4</v>
      </c>
    </row>
    <row r="96" spans="1:15" s="39" customFormat="1" ht="15" hidden="1" outlineLevel="1" x14ac:dyDescent="0.25">
      <c r="A96" s="35" t="s">
        <v>104</v>
      </c>
      <c r="B96" s="37"/>
      <c r="C96" s="38"/>
      <c r="D96" s="38"/>
      <c r="E96" s="38"/>
      <c r="F96" s="36">
        <v>175216558.63096002</v>
      </c>
      <c r="G96" s="38"/>
      <c r="H96" s="20">
        <f t="shared" si="21"/>
        <v>175216558.63096002</v>
      </c>
      <c r="I96" s="38"/>
      <c r="J96" s="36">
        <f t="shared" si="22"/>
        <v>175216558.63096002</v>
      </c>
      <c r="K96" s="36"/>
      <c r="L96" s="36"/>
      <c r="M96" s="36"/>
      <c r="N96" s="36">
        <f t="shared" si="15"/>
        <v>175216558.63096002</v>
      </c>
      <c r="O96" s="18">
        <f t="shared" si="16"/>
        <v>3.4607653205859816E-3</v>
      </c>
    </row>
    <row r="97" spans="1:15" s="39" customFormat="1" ht="15" hidden="1" outlineLevel="1" x14ac:dyDescent="0.25">
      <c r="A97" s="35" t="s">
        <v>105</v>
      </c>
      <c r="B97" s="37"/>
      <c r="C97" s="38"/>
      <c r="D97" s="38"/>
      <c r="E97" s="38"/>
      <c r="F97" s="36">
        <v>110852351.302</v>
      </c>
      <c r="G97" s="38"/>
      <c r="H97" s="20">
        <f t="shared" si="21"/>
        <v>110852351.302</v>
      </c>
      <c r="I97" s="38"/>
      <c r="J97" s="36">
        <f t="shared" si="22"/>
        <v>110852351.302</v>
      </c>
      <c r="K97" s="36"/>
      <c r="L97" s="36"/>
      <c r="M97" s="36"/>
      <c r="N97" s="36">
        <f t="shared" si="15"/>
        <v>110852351.302</v>
      </c>
      <c r="O97" s="18">
        <f t="shared" si="16"/>
        <v>2.1894846930499488E-3</v>
      </c>
    </row>
    <row r="98" spans="1:15" s="39" customFormat="1" ht="15" hidden="1" outlineLevel="1" x14ac:dyDescent="0.25">
      <c r="A98" s="35" t="s">
        <v>106</v>
      </c>
      <c r="B98" s="37"/>
      <c r="C98" s="38"/>
      <c r="D98" s="38"/>
      <c r="E98" s="38"/>
      <c r="F98" s="36">
        <v>135696542.44300002</v>
      </c>
      <c r="G98" s="38"/>
      <c r="H98" s="20">
        <f>+B98+C98+D98+G98+E98+F98</f>
        <v>135696542.44300002</v>
      </c>
      <c r="I98" s="38"/>
      <c r="J98" s="36">
        <f>+H98+I98</f>
        <v>135696542.44300002</v>
      </c>
      <c r="K98" s="36"/>
      <c r="L98" s="36">
        <v>44000000</v>
      </c>
      <c r="M98" s="36"/>
      <c r="N98" s="36">
        <f t="shared" si="15"/>
        <v>179696542.44300002</v>
      </c>
      <c r="O98" s="18">
        <f t="shared" si="16"/>
        <v>3.5492510934754572E-3</v>
      </c>
    </row>
    <row r="99" spans="1:15" s="39" customFormat="1" ht="15" hidden="1" outlineLevel="1" x14ac:dyDescent="0.25">
      <c r="A99" s="35" t="s">
        <v>107</v>
      </c>
      <c r="B99" s="37"/>
      <c r="C99" s="38"/>
      <c r="D99" s="38"/>
      <c r="E99" s="38"/>
      <c r="F99" s="36">
        <v>140768031.35780001</v>
      </c>
      <c r="G99" s="38"/>
      <c r="H99" s="20">
        <f>+B99+C99+D99+G99+E99+F99</f>
        <v>140768031.35780001</v>
      </c>
      <c r="I99" s="38"/>
      <c r="J99" s="36">
        <f>+H99+I99</f>
        <v>140768031.35780001</v>
      </c>
      <c r="K99" s="36"/>
      <c r="L99" s="36"/>
      <c r="M99" s="36"/>
      <c r="N99" s="36">
        <f t="shared" si="15"/>
        <v>140768031.35780001</v>
      </c>
      <c r="O99" s="18">
        <f t="shared" si="16"/>
        <v>2.7803600582996168E-3</v>
      </c>
    </row>
    <row r="100" spans="1:15" s="39" customFormat="1" ht="15" hidden="1" outlineLevel="1" x14ac:dyDescent="0.25">
      <c r="A100" s="35" t="s">
        <v>108</v>
      </c>
      <c r="B100" s="37"/>
      <c r="C100" s="38"/>
      <c r="D100" s="38"/>
      <c r="E100" s="38"/>
      <c r="F100" s="36">
        <v>176285534.38496</v>
      </c>
      <c r="G100" s="38"/>
      <c r="H100" s="20">
        <f t="shared" si="21"/>
        <v>176285534.38496</v>
      </c>
      <c r="I100" s="38"/>
      <c r="J100" s="36">
        <f t="shared" si="22"/>
        <v>176285534.38496</v>
      </c>
      <c r="K100" s="36"/>
      <c r="L100" s="36"/>
      <c r="M100" s="36"/>
      <c r="N100" s="36">
        <f t="shared" si="15"/>
        <v>176285534.38496</v>
      </c>
      <c r="O100" s="18">
        <f t="shared" si="16"/>
        <v>3.4818790454924395E-3</v>
      </c>
    </row>
    <row r="101" spans="1:15" s="39" customFormat="1" ht="15" hidden="1" outlineLevel="1" x14ac:dyDescent="0.25">
      <c r="A101" s="35" t="s">
        <v>109</v>
      </c>
      <c r="B101" s="37"/>
      <c r="C101" s="38"/>
      <c r="D101" s="38"/>
      <c r="E101" s="38"/>
      <c r="F101" s="36">
        <v>36344180.980800003</v>
      </c>
      <c r="G101" s="38"/>
      <c r="H101" s="20">
        <f t="shared" si="21"/>
        <v>36344180.980800003</v>
      </c>
      <c r="I101" s="38"/>
      <c r="J101" s="36">
        <f>+H101+I101</f>
        <v>36344180.980800003</v>
      </c>
      <c r="K101" s="36"/>
      <c r="L101" s="36"/>
      <c r="M101" s="36"/>
      <c r="N101" s="36">
        <f t="shared" si="15"/>
        <v>36344180.980800003</v>
      </c>
      <c r="O101" s="18">
        <f t="shared" si="16"/>
        <v>7.1784700102669801E-4</v>
      </c>
    </row>
    <row r="102" spans="1:15" s="39" customFormat="1" ht="15" collapsed="1" x14ac:dyDescent="0.25">
      <c r="A102" s="35"/>
      <c r="B102" s="37"/>
      <c r="C102" s="38"/>
      <c r="D102" s="38"/>
      <c r="E102" s="38"/>
      <c r="F102" s="36"/>
      <c r="G102" s="38"/>
      <c r="H102" s="20"/>
      <c r="I102" s="38"/>
      <c r="J102" s="36"/>
      <c r="K102" s="36"/>
      <c r="L102" s="36"/>
      <c r="M102" s="36"/>
      <c r="N102" s="36"/>
      <c r="O102" s="18"/>
    </row>
    <row r="103" spans="1:15" s="39" customFormat="1" ht="15" x14ac:dyDescent="0.25">
      <c r="A103" s="32" t="s">
        <v>110</v>
      </c>
      <c r="B103" s="38"/>
      <c r="C103" s="38"/>
      <c r="D103" s="38"/>
      <c r="E103" s="38"/>
      <c r="F103" s="38"/>
      <c r="G103" s="38">
        <f>+G104+G111+G114+G117</f>
        <v>14294151950.1854</v>
      </c>
      <c r="H103" s="27">
        <f>+H104+H111+H114+H117</f>
        <v>14294151950.1854</v>
      </c>
      <c r="I103" s="38"/>
      <c r="J103" s="38">
        <f>+J104+J111+J114+J117</f>
        <v>14294151950.1854</v>
      </c>
      <c r="K103" s="38">
        <f>+K104+K111+K114+K117</f>
        <v>0</v>
      </c>
      <c r="L103" s="38">
        <f>+L104+L111+L114+L117</f>
        <v>310000000</v>
      </c>
      <c r="M103" s="38">
        <f>+M104+M111+M114+M117</f>
        <v>0</v>
      </c>
      <c r="N103" s="38">
        <f t="shared" ref="N103:N119" si="23">+J103+K103+L103+M103</f>
        <v>14604151950.1854</v>
      </c>
      <c r="O103" s="18">
        <f t="shared" si="16"/>
        <v>0.28845186208810342</v>
      </c>
    </row>
    <row r="104" spans="1:15" s="39" customFormat="1" ht="15" x14ac:dyDescent="0.25">
      <c r="A104" s="32" t="s">
        <v>111</v>
      </c>
      <c r="B104" s="38"/>
      <c r="C104" s="38"/>
      <c r="D104" s="38"/>
      <c r="E104" s="33"/>
      <c r="F104" s="38"/>
      <c r="G104" s="33">
        <f>SUM(G105:G110)</f>
        <v>12864799535.870399</v>
      </c>
      <c r="H104" s="17">
        <f>SUM(H105:H110)</f>
        <v>12864799535.870399</v>
      </c>
      <c r="I104" s="38"/>
      <c r="J104" s="33">
        <f>SUM(J105:J110)</f>
        <v>12864799535.870399</v>
      </c>
      <c r="K104" s="33">
        <f>SUM(K105:K110)</f>
        <v>0</v>
      </c>
      <c r="L104" s="33">
        <f>SUM(L105:L110)</f>
        <v>310000000</v>
      </c>
      <c r="M104" s="33">
        <f>SUM(M105:M110)</f>
        <v>0</v>
      </c>
      <c r="N104" s="33">
        <f t="shared" si="23"/>
        <v>13174799535.870399</v>
      </c>
      <c r="O104" s="18">
        <f t="shared" si="16"/>
        <v>0.2602202080423473</v>
      </c>
    </row>
    <row r="105" spans="1:15" s="39" customFormat="1" ht="15" hidden="1" outlineLevel="1" x14ac:dyDescent="0.25">
      <c r="A105" s="35" t="s">
        <v>112</v>
      </c>
      <c r="B105" s="38"/>
      <c r="C105" s="38"/>
      <c r="D105" s="38"/>
      <c r="E105" s="37"/>
      <c r="F105" s="38"/>
      <c r="G105" s="37">
        <v>2324008860</v>
      </c>
      <c r="H105" s="20">
        <f t="shared" ref="H105:H110" si="24">+B105+C105+D105+G105+E105+F105</f>
        <v>2324008860</v>
      </c>
      <c r="I105" s="38"/>
      <c r="J105" s="36">
        <f t="shared" ref="J105:J110" si="25">+H105+I105</f>
        <v>2324008860</v>
      </c>
      <c r="K105" s="36"/>
      <c r="L105" s="36"/>
      <c r="M105" s="36"/>
      <c r="N105" s="36">
        <f t="shared" si="23"/>
        <v>2324008860</v>
      </c>
      <c r="O105" s="18">
        <f t="shared" si="16"/>
        <v>4.5902335545593947E-2</v>
      </c>
    </row>
    <row r="106" spans="1:15" s="39" customFormat="1" ht="15" hidden="1" outlineLevel="1" x14ac:dyDescent="0.25">
      <c r="A106" s="35" t="s">
        <v>113</v>
      </c>
      <c r="B106" s="38"/>
      <c r="C106" s="38"/>
      <c r="D106" s="38"/>
      <c r="E106" s="37"/>
      <c r="F106" s="38"/>
      <c r="G106" s="37">
        <v>528456275.31040007</v>
      </c>
      <c r="H106" s="20">
        <f t="shared" si="24"/>
        <v>528456275.31040007</v>
      </c>
      <c r="I106" s="38"/>
      <c r="J106" s="36">
        <f t="shared" si="25"/>
        <v>528456275.31040007</v>
      </c>
      <c r="K106" s="36"/>
      <c r="L106" s="36"/>
      <c r="M106" s="36"/>
      <c r="N106" s="36">
        <f t="shared" si="23"/>
        <v>528456275.31040007</v>
      </c>
      <c r="O106" s="18">
        <f t="shared" si="16"/>
        <v>1.0437730117118725E-2</v>
      </c>
    </row>
    <row r="107" spans="1:15" s="39" customFormat="1" ht="15" hidden="1" outlineLevel="1" x14ac:dyDescent="0.25">
      <c r="A107" s="35" t="s">
        <v>114</v>
      </c>
      <c r="B107" s="38"/>
      <c r="C107" s="38"/>
      <c r="D107" s="38"/>
      <c r="E107" s="37"/>
      <c r="F107" s="38"/>
      <c r="G107" s="37">
        <v>260749686.12</v>
      </c>
      <c r="H107" s="20">
        <f t="shared" si="24"/>
        <v>260749686.12</v>
      </c>
      <c r="I107" s="38"/>
      <c r="J107" s="36">
        <f t="shared" si="25"/>
        <v>260749686.12</v>
      </c>
      <c r="K107" s="36"/>
      <c r="L107" s="36"/>
      <c r="M107" s="36"/>
      <c r="N107" s="36">
        <f t="shared" si="23"/>
        <v>260749686.12</v>
      </c>
      <c r="O107" s="18">
        <f t="shared" si="16"/>
        <v>5.1501609101819602E-3</v>
      </c>
    </row>
    <row r="108" spans="1:15" s="39" customFormat="1" ht="15" hidden="1" outlineLevel="1" x14ac:dyDescent="0.25">
      <c r="A108" s="35" t="s">
        <v>115</v>
      </c>
      <c r="B108" s="38"/>
      <c r="C108" s="38"/>
      <c r="D108" s="38"/>
      <c r="E108" s="37"/>
      <c r="F108" s="38"/>
      <c r="G108" s="37">
        <v>1588972000</v>
      </c>
      <c r="H108" s="20">
        <f t="shared" si="24"/>
        <v>1588972000</v>
      </c>
      <c r="I108" s="38"/>
      <c r="J108" s="36">
        <f t="shared" si="25"/>
        <v>1588972000</v>
      </c>
      <c r="K108" s="36"/>
      <c r="L108" s="36"/>
      <c r="M108" s="36"/>
      <c r="N108" s="36">
        <f t="shared" si="23"/>
        <v>1588972000</v>
      </c>
      <c r="O108" s="18">
        <f t="shared" si="16"/>
        <v>3.1384357939389915E-2</v>
      </c>
    </row>
    <row r="109" spans="1:15" s="39" customFormat="1" ht="15" hidden="1" outlineLevel="1" x14ac:dyDescent="0.25">
      <c r="A109" s="35" t="s">
        <v>116</v>
      </c>
      <c r="B109" s="38"/>
      <c r="C109" s="38"/>
      <c r="D109" s="38"/>
      <c r="E109" s="37"/>
      <c r="F109" s="38"/>
      <c r="G109" s="37">
        <v>8140612714.4400005</v>
      </c>
      <c r="H109" s="20">
        <f t="shared" si="24"/>
        <v>8140612714.4400005</v>
      </c>
      <c r="I109" s="38"/>
      <c r="J109" s="36">
        <f t="shared" si="25"/>
        <v>8140612714.4400005</v>
      </c>
      <c r="K109" s="36"/>
      <c r="L109" s="36">
        <v>310000000</v>
      </c>
      <c r="M109" s="36"/>
      <c r="N109" s="36">
        <f t="shared" si="23"/>
        <v>8450612714.4400005</v>
      </c>
      <c r="O109" s="18">
        <f t="shared" si="16"/>
        <v>0.16691109361092857</v>
      </c>
    </row>
    <row r="110" spans="1:15" s="39" customFormat="1" ht="15" hidden="1" outlineLevel="1" x14ac:dyDescent="0.25">
      <c r="A110" s="35" t="s">
        <v>117</v>
      </c>
      <c r="B110" s="38"/>
      <c r="C110" s="38"/>
      <c r="D110" s="38"/>
      <c r="E110" s="37"/>
      <c r="F110" s="38"/>
      <c r="G110" s="37">
        <v>22000000</v>
      </c>
      <c r="H110" s="20">
        <f t="shared" si="24"/>
        <v>22000000</v>
      </c>
      <c r="I110" s="38"/>
      <c r="J110" s="36">
        <f t="shared" si="25"/>
        <v>22000000</v>
      </c>
      <c r="K110" s="36"/>
      <c r="L110" s="36"/>
      <c r="M110" s="36"/>
      <c r="N110" s="36">
        <f t="shared" si="23"/>
        <v>22000000</v>
      </c>
      <c r="O110" s="18">
        <f t="shared" si="16"/>
        <v>4.345299191342441E-4</v>
      </c>
    </row>
    <row r="111" spans="1:15" s="39" customFormat="1" ht="15" collapsed="1" x14ac:dyDescent="0.25">
      <c r="A111" s="32" t="s">
        <v>118</v>
      </c>
      <c r="B111" s="38"/>
      <c r="C111" s="38"/>
      <c r="D111" s="38"/>
      <c r="E111" s="33"/>
      <c r="F111" s="38"/>
      <c r="G111" s="33">
        <f>SUM(G112:G113)</f>
        <v>416432340</v>
      </c>
      <c r="H111" s="17">
        <f>SUM(H112:H113)</f>
        <v>416432340</v>
      </c>
      <c r="I111" s="38"/>
      <c r="J111" s="33">
        <f>SUM(J112:J113)</f>
        <v>416432340</v>
      </c>
      <c r="K111" s="33">
        <f>SUM(K112:K113)</f>
        <v>0</v>
      </c>
      <c r="L111" s="33">
        <f>SUM(L112:L113)</f>
        <v>0</v>
      </c>
      <c r="M111" s="33">
        <f>SUM(M112:M113)</f>
        <v>0</v>
      </c>
      <c r="N111" s="33">
        <f t="shared" si="23"/>
        <v>416432340</v>
      </c>
      <c r="O111" s="18">
        <f t="shared" si="16"/>
        <v>8.2251050465947297E-3</v>
      </c>
    </row>
    <row r="112" spans="1:15" s="39" customFormat="1" ht="15" hidden="1" outlineLevel="1" x14ac:dyDescent="0.25">
      <c r="A112" s="35" t="s">
        <v>119</v>
      </c>
      <c r="B112" s="38"/>
      <c r="C112" s="38"/>
      <c r="D112" s="38"/>
      <c r="E112" s="37"/>
      <c r="F112" s="38"/>
      <c r="G112" s="37">
        <v>214192340</v>
      </c>
      <c r="H112" s="20">
        <f>+B112+C112+D112+G112+E112+F112</f>
        <v>214192340</v>
      </c>
      <c r="I112" s="38"/>
      <c r="J112" s="36">
        <f>+H112+I112</f>
        <v>214192340</v>
      </c>
      <c r="K112" s="36"/>
      <c r="L112" s="36"/>
      <c r="M112" s="36"/>
      <c r="N112" s="36">
        <f t="shared" si="23"/>
        <v>214192340</v>
      </c>
      <c r="O112" s="18">
        <f t="shared" si="16"/>
        <v>4.230590008153387E-3</v>
      </c>
    </row>
    <row r="113" spans="1:15" s="39" customFormat="1" ht="15" hidden="1" outlineLevel="1" x14ac:dyDescent="0.25">
      <c r="A113" s="35" t="s">
        <v>120</v>
      </c>
      <c r="B113" s="38"/>
      <c r="C113" s="38"/>
      <c r="D113" s="38"/>
      <c r="E113" s="37"/>
      <c r="F113" s="38"/>
      <c r="G113" s="37">
        <v>202240000</v>
      </c>
      <c r="H113" s="20">
        <f>+B113+C113+D113+G113+E113+F113</f>
        <v>202240000</v>
      </c>
      <c r="I113" s="38"/>
      <c r="J113" s="36">
        <f>+H113+I113</f>
        <v>202240000</v>
      </c>
      <c r="K113" s="36"/>
      <c r="L113" s="36"/>
      <c r="M113" s="36"/>
      <c r="N113" s="36">
        <f t="shared" si="23"/>
        <v>202240000</v>
      </c>
      <c r="O113" s="18">
        <f t="shared" si="16"/>
        <v>3.9945150384413418E-3</v>
      </c>
    </row>
    <row r="114" spans="1:15" s="39" customFormat="1" ht="15" collapsed="1" x14ac:dyDescent="0.25">
      <c r="A114" s="32" t="s">
        <v>121</v>
      </c>
      <c r="B114" s="38"/>
      <c r="C114" s="38"/>
      <c r="D114" s="38"/>
      <c r="E114" s="33"/>
      <c r="F114" s="38"/>
      <c r="G114" s="33">
        <f>SUM(G115:G116)</f>
        <v>507420074.315</v>
      </c>
      <c r="H114" s="17">
        <f>SUM(H115:H116)</f>
        <v>507420074.315</v>
      </c>
      <c r="I114" s="38"/>
      <c r="J114" s="33">
        <f>SUM(J115:J116)</f>
        <v>507420074.315</v>
      </c>
      <c r="K114" s="33">
        <f>SUM(K115:K116)</f>
        <v>0</v>
      </c>
      <c r="L114" s="33">
        <f>SUM(L115:L116)</f>
        <v>0</v>
      </c>
      <c r="M114" s="33">
        <f>SUM(M115:M116)</f>
        <v>0</v>
      </c>
      <c r="N114" s="33">
        <f t="shared" si="23"/>
        <v>507420074.315</v>
      </c>
      <c r="O114" s="18">
        <f t="shared" si="16"/>
        <v>1.0022236539054048E-2</v>
      </c>
    </row>
    <row r="115" spans="1:15" s="39" customFormat="1" ht="15" hidden="1" outlineLevel="1" x14ac:dyDescent="0.25">
      <c r="A115" s="35" t="str">
        <f>+'[1]Presupuesto 2017 vs 2018'!$B$37</f>
        <v>Diagnóstico Rutinario</v>
      </c>
      <c r="B115" s="38"/>
      <c r="C115" s="38"/>
      <c r="D115" s="38"/>
      <c r="E115" s="37"/>
      <c r="F115" s="38"/>
      <c r="G115" s="37">
        <v>321405700</v>
      </c>
      <c r="H115" s="20">
        <f>+B115+C115+D115+G115+E115+F115</f>
        <v>321405700</v>
      </c>
      <c r="I115" s="38"/>
      <c r="J115" s="36">
        <f>+H115+I115</f>
        <v>321405700</v>
      </c>
      <c r="K115" s="36"/>
      <c r="L115" s="36"/>
      <c r="M115" s="36"/>
      <c r="N115" s="36">
        <f t="shared" si="23"/>
        <v>321405700</v>
      </c>
      <c r="O115" s="18">
        <f t="shared" si="16"/>
        <v>6.3481996741038688E-3</v>
      </c>
    </row>
    <row r="116" spans="1:15" s="39" customFormat="1" ht="15" hidden="1" outlineLevel="1" x14ac:dyDescent="0.25">
      <c r="A116" s="35" t="s">
        <v>122</v>
      </c>
      <c r="B116" s="38"/>
      <c r="C116" s="38"/>
      <c r="D116" s="38"/>
      <c r="E116" s="37"/>
      <c r="F116" s="38"/>
      <c r="G116" s="37">
        <v>186014374.315</v>
      </c>
      <c r="H116" s="20">
        <f>+B116+C116+D116+G116+E116+F116</f>
        <v>186014374.315</v>
      </c>
      <c r="I116" s="38"/>
      <c r="J116" s="36">
        <f>+H116+I116</f>
        <v>186014374.315</v>
      </c>
      <c r="K116" s="36"/>
      <c r="L116" s="36"/>
      <c r="M116" s="36"/>
      <c r="N116" s="36">
        <f t="shared" si="23"/>
        <v>186014374.315</v>
      </c>
      <c r="O116" s="18">
        <f t="shared" si="16"/>
        <v>3.6740368649501799E-3</v>
      </c>
    </row>
    <row r="117" spans="1:15" s="39" customFormat="1" ht="15" collapsed="1" x14ac:dyDescent="0.25">
      <c r="A117" s="32" t="s">
        <v>123</v>
      </c>
      <c r="B117" s="38"/>
      <c r="C117" s="38"/>
      <c r="D117" s="38"/>
      <c r="E117" s="33"/>
      <c r="F117" s="38"/>
      <c r="G117" s="33">
        <f>SUM(G118:G119)</f>
        <v>505500000</v>
      </c>
      <c r="H117" s="17">
        <f>SUM(H118:H119)</f>
        <v>505500000</v>
      </c>
      <c r="I117" s="33"/>
      <c r="J117" s="33">
        <f>SUM(J118:J119)</f>
        <v>505500000</v>
      </c>
      <c r="K117" s="33">
        <f>SUM(K118:K119)</f>
        <v>0</v>
      </c>
      <c r="L117" s="33">
        <f>SUM(L118:L119)</f>
        <v>0</v>
      </c>
      <c r="M117" s="33">
        <f>SUM(M118:M119)</f>
        <v>0</v>
      </c>
      <c r="N117" s="33">
        <f t="shared" si="23"/>
        <v>505500000</v>
      </c>
      <c r="O117" s="18">
        <f t="shared" si="16"/>
        <v>9.9843124601072895E-3</v>
      </c>
    </row>
    <row r="118" spans="1:15" s="39" customFormat="1" ht="15" hidden="1" outlineLevel="1" x14ac:dyDescent="0.25">
      <c r="A118" s="35" t="s">
        <v>124</v>
      </c>
      <c r="B118" s="38"/>
      <c r="C118" s="38"/>
      <c r="D118" s="38"/>
      <c r="E118" s="37"/>
      <c r="F118" s="38"/>
      <c r="G118" s="37">
        <v>192000208</v>
      </c>
      <c r="H118" s="20">
        <f>+B118+C118+D118+G118+E118+F118</f>
        <v>192000208</v>
      </c>
      <c r="I118" s="38"/>
      <c r="J118" s="36">
        <f>+H118+I118</f>
        <v>192000208</v>
      </c>
      <c r="K118" s="36"/>
      <c r="L118" s="36"/>
      <c r="M118" s="36"/>
      <c r="N118" s="36">
        <f t="shared" si="23"/>
        <v>192000208</v>
      </c>
      <c r="O118" s="18">
        <f t="shared" si="16"/>
        <v>3.7922652207271839E-3</v>
      </c>
    </row>
    <row r="119" spans="1:15" s="39" customFormat="1" ht="15" hidden="1" outlineLevel="1" x14ac:dyDescent="0.25">
      <c r="A119" s="35" t="s">
        <v>125</v>
      </c>
      <c r="B119" s="38"/>
      <c r="C119" s="38"/>
      <c r="D119" s="38"/>
      <c r="E119" s="37"/>
      <c r="F119" s="38"/>
      <c r="G119" s="37">
        <v>313499792</v>
      </c>
      <c r="H119" s="20">
        <f>+B119+C119+D119+G119+E119+F119</f>
        <v>313499792</v>
      </c>
      <c r="I119" s="38"/>
      <c r="J119" s="36">
        <f>+H119+I119</f>
        <v>313499792</v>
      </c>
      <c r="K119" s="36"/>
      <c r="L119" s="36"/>
      <c r="M119" s="36"/>
      <c r="N119" s="36">
        <f t="shared" si="23"/>
        <v>313499792</v>
      </c>
      <c r="O119" s="18">
        <f t="shared" si="16"/>
        <v>6.192047239380106E-3</v>
      </c>
    </row>
    <row r="120" spans="1:15" s="39" customFormat="1" ht="15" collapsed="1" x14ac:dyDescent="0.25">
      <c r="A120" s="35"/>
      <c r="B120" s="38"/>
      <c r="C120" s="38"/>
      <c r="D120" s="38"/>
      <c r="E120" s="36"/>
      <c r="F120" s="38"/>
      <c r="G120" s="36"/>
      <c r="H120" s="20"/>
      <c r="I120" s="38"/>
      <c r="J120" s="36"/>
      <c r="K120" s="36"/>
      <c r="L120" s="36"/>
      <c r="M120" s="36"/>
      <c r="N120" s="36"/>
      <c r="O120" s="18"/>
    </row>
    <row r="121" spans="1:15" s="52" customFormat="1" ht="15" x14ac:dyDescent="0.25">
      <c r="A121" s="32" t="s">
        <v>126</v>
      </c>
      <c r="B121" s="50"/>
      <c r="C121" s="33">
        <f>+C122+C128+C131+C134</f>
        <v>3232084771.2935162</v>
      </c>
      <c r="D121" s="50"/>
      <c r="E121" s="51"/>
      <c r="F121" s="50"/>
      <c r="G121" s="51"/>
      <c r="H121" s="17">
        <f>+H122+H128+H131+H134</f>
        <v>3232084771.2935162</v>
      </c>
      <c r="I121" s="50"/>
      <c r="J121" s="33">
        <f>+H121+I121</f>
        <v>3232084771.2935162</v>
      </c>
      <c r="K121" s="33">
        <f>+K122+K128+K131+K134</f>
        <v>0</v>
      </c>
      <c r="L121" s="33">
        <f>+L122+L128+L131+L134</f>
        <v>0</v>
      </c>
      <c r="M121" s="33">
        <f>+M122+M128+M131+M134</f>
        <v>-147386892</v>
      </c>
      <c r="N121" s="33">
        <f t="shared" ref="N121:N142" si="26">+J121+K121+L121+M121</f>
        <v>3084697879.2935162</v>
      </c>
      <c r="O121" s="18">
        <f t="shared" si="16"/>
        <v>6.0926978183772081E-2</v>
      </c>
    </row>
    <row r="122" spans="1:15" s="39" customFormat="1" ht="15" x14ac:dyDescent="0.25">
      <c r="A122" s="32" t="s">
        <v>127</v>
      </c>
      <c r="B122" s="50"/>
      <c r="C122" s="38">
        <f>SUM(C123:C127)</f>
        <v>792992415.11609995</v>
      </c>
      <c r="D122" s="38"/>
      <c r="E122" s="38"/>
      <c r="F122" s="38"/>
      <c r="G122" s="38"/>
      <c r="H122" s="38">
        <f>+B122+C122+D122+G122+E122+F122</f>
        <v>792992415.11609995</v>
      </c>
      <c r="I122" s="33"/>
      <c r="J122" s="38">
        <f>SUM(J123:J125)</f>
        <v>632809999.11609995</v>
      </c>
      <c r="K122" s="38">
        <f>SUM(K123:K125)</f>
        <v>0</v>
      </c>
      <c r="L122" s="38">
        <f>SUM(L123:L125)</f>
        <v>0</v>
      </c>
      <c r="M122" s="38">
        <f>SUM(M123:M125)</f>
        <v>0</v>
      </c>
      <c r="N122" s="38">
        <f t="shared" si="26"/>
        <v>632809999.11609995</v>
      </c>
      <c r="O122" s="18">
        <f t="shared" si="16"/>
        <v>1.2498858079239091E-2</v>
      </c>
    </row>
    <row r="123" spans="1:15" s="39" customFormat="1" ht="15" hidden="1" outlineLevel="1" x14ac:dyDescent="0.25">
      <c r="A123" s="35" t="s">
        <v>128</v>
      </c>
      <c r="B123" s="50"/>
      <c r="C123" s="36">
        <v>365072549.07609999</v>
      </c>
      <c r="D123" s="38"/>
      <c r="E123" s="38"/>
      <c r="F123" s="38"/>
      <c r="G123" s="38"/>
      <c r="H123" s="21">
        <f>+B123+C123+D123+G123+E123+F123</f>
        <v>365072549.07609999</v>
      </c>
      <c r="I123" s="33"/>
      <c r="J123" s="36">
        <f t="shared" ref="J123:J132" si="27">+H123+I123</f>
        <v>365072549.07609999</v>
      </c>
      <c r="K123" s="36"/>
      <c r="L123" s="36"/>
      <c r="M123" s="36"/>
      <c r="N123" s="36">
        <f t="shared" si="26"/>
        <v>365072549.07609999</v>
      </c>
      <c r="O123" s="18">
        <f t="shared" si="16"/>
        <v>7.2106793285531857E-3</v>
      </c>
    </row>
    <row r="124" spans="1:15" s="39" customFormat="1" ht="15" hidden="1" outlineLevel="1" x14ac:dyDescent="0.25">
      <c r="A124" s="35" t="s">
        <v>129</v>
      </c>
      <c r="B124" s="50"/>
      <c r="C124" s="36">
        <v>40250000</v>
      </c>
      <c r="D124" s="38"/>
      <c r="E124" s="38"/>
      <c r="F124" s="38"/>
      <c r="G124" s="38"/>
      <c r="H124" s="21">
        <f t="shared" ref="H124:H132" si="28">+B124+C124+D124+G124+E124+F124</f>
        <v>40250000</v>
      </c>
      <c r="I124" s="33"/>
      <c r="J124" s="36">
        <f t="shared" si="27"/>
        <v>40250000</v>
      </c>
      <c r="K124" s="36"/>
      <c r="L124" s="36"/>
      <c r="M124" s="36"/>
      <c r="N124" s="36">
        <f t="shared" si="26"/>
        <v>40250000</v>
      </c>
      <c r="O124" s="18">
        <f t="shared" si="16"/>
        <v>7.9499223841606023E-4</v>
      </c>
    </row>
    <row r="125" spans="1:15" s="39" customFormat="1" ht="15" hidden="1" outlineLevel="1" x14ac:dyDescent="0.25">
      <c r="A125" s="35" t="s">
        <v>130</v>
      </c>
      <c r="B125" s="50"/>
      <c r="C125" s="36">
        <v>227487450.03999999</v>
      </c>
      <c r="D125" s="38"/>
      <c r="E125" s="38"/>
      <c r="F125" s="38"/>
      <c r="G125" s="38"/>
      <c r="H125" s="21">
        <f t="shared" si="28"/>
        <v>227487450.03999999</v>
      </c>
      <c r="I125" s="33"/>
      <c r="J125" s="36">
        <f t="shared" si="27"/>
        <v>227487450.03999999</v>
      </c>
      <c r="K125" s="36"/>
      <c r="L125" s="36"/>
      <c r="M125" s="36"/>
      <c r="N125" s="36">
        <f t="shared" si="26"/>
        <v>227487450.03999999</v>
      </c>
      <c r="O125" s="18">
        <f t="shared" si="16"/>
        <v>4.4931865122698452E-3</v>
      </c>
    </row>
    <row r="126" spans="1:15" s="39" customFormat="1" ht="15" hidden="1" outlineLevel="2" x14ac:dyDescent="0.25">
      <c r="A126" s="35" t="str">
        <f>+'[2]Presupuesto 2018 vs 2017'!$B$16</f>
        <v>Control y monitoreo de PRRS</v>
      </c>
      <c r="B126" s="38"/>
      <c r="C126" s="36">
        <v>127200000</v>
      </c>
      <c r="D126" s="38"/>
      <c r="F126" s="38"/>
      <c r="G126" s="38"/>
      <c r="H126" s="21">
        <f t="shared" si="28"/>
        <v>127200000</v>
      </c>
      <c r="I126" s="38"/>
      <c r="J126" s="36">
        <f>+H126+I126</f>
        <v>127200000</v>
      </c>
      <c r="K126" s="36"/>
      <c r="L126" s="36"/>
      <c r="M126" s="36"/>
      <c r="N126" s="36">
        <f t="shared" si="26"/>
        <v>127200000</v>
      </c>
      <c r="O126" s="18">
        <f t="shared" si="16"/>
        <v>2.5123729869943566E-3</v>
      </c>
    </row>
    <row r="127" spans="1:15" s="39" customFormat="1" ht="15" hidden="1" outlineLevel="2" x14ac:dyDescent="0.25">
      <c r="A127" s="35" t="str">
        <f>+'[2]Presupuesto 2018 vs 2017'!$B$19</f>
        <v>Divulgación sanitaria</v>
      </c>
      <c r="B127" s="38"/>
      <c r="C127" s="36">
        <v>32982416</v>
      </c>
      <c r="D127" s="38"/>
      <c r="F127" s="38"/>
      <c r="G127" s="38"/>
      <c r="H127" s="21">
        <f t="shared" si="28"/>
        <v>32982416</v>
      </c>
      <c r="I127" s="38"/>
      <c r="J127" s="36">
        <f>+H127+I127</f>
        <v>32982416</v>
      </c>
      <c r="K127" s="36"/>
      <c r="L127" s="36"/>
      <c r="M127" s="36"/>
      <c r="N127" s="36">
        <f t="shared" si="26"/>
        <v>32982416</v>
      </c>
      <c r="O127" s="18">
        <f t="shared" si="16"/>
        <v>6.5144757078781815E-4</v>
      </c>
    </row>
    <row r="128" spans="1:15" s="39" customFormat="1" ht="15" collapsed="1" x14ac:dyDescent="0.25">
      <c r="A128" s="32" t="s">
        <v>131</v>
      </c>
      <c r="B128" s="50"/>
      <c r="C128" s="38">
        <f>SUM(C129:C130)</f>
        <v>991333351.01581621</v>
      </c>
      <c r="D128" s="38"/>
      <c r="E128" s="38"/>
      <c r="F128" s="38"/>
      <c r="G128" s="38"/>
      <c r="H128" s="17">
        <f>+B128+C128+D128+G128+E128+F128</f>
        <v>991333351.01581621</v>
      </c>
      <c r="I128" s="33"/>
      <c r="J128" s="38">
        <f>SUM(J129:J130)</f>
        <v>991333351.01581621</v>
      </c>
      <c r="K128" s="38">
        <f>SUM(K129:K130)</f>
        <v>0</v>
      </c>
      <c r="L128" s="38">
        <f>SUM(L129:L130)</f>
        <v>0</v>
      </c>
      <c r="M128" s="38">
        <f>SUM(M129:M130)</f>
        <v>0</v>
      </c>
      <c r="N128" s="38">
        <f t="shared" si="26"/>
        <v>991333351.01581621</v>
      </c>
      <c r="O128" s="18">
        <f t="shared" ref="O128:O191" si="29">+N128/N$191</f>
        <v>1.9580181856908265E-2</v>
      </c>
    </row>
    <row r="129" spans="1:15" s="39" customFormat="1" ht="15" hidden="1" outlineLevel="1" x14ac:dyDescent="0.25">
      <c r="A129" s="35" t="s">
        <v>132</v>
      </c>
      <c r="B129" s="50"/>
      <c r="C129" s="36">
        <v>753366786.44581628</v>
      </c>
      <c r="D129" s="38"/>
      <c r="E129" s="38"/>
      <c r="F129" s="38"/>
      <c r="G129" s="38"/>
      <c r="H129" s="21">
        <f t="shared" si="28"/>
        <v>753366786.44581628</v>
      </c>
      <c r="I129" s="33"/>
      <c r="J129" s="36">
        <f t="shared" si="27"/>
        <v>753366786.44581628</v>
      </c>
      <c r="K129" s="36"/>
      <c r="L129" s="36"/>
      <c r="M129" s="36"/>
      <c r="N129" s="36">
        <f t="shared" si="26"/>
        <v>753366786.44581628</v>
      </c>
      <c r="O129" s="18">
        <f t="shared" si="29"/>
        <v>1.488001858148754E-2</v>
      </c>
    </row>
    <row r="130" spans="1:15" s="39" customFormat="1" ht="15" hidden="1" outlineLevel="1" x14ac:dyDescent="0.25">
      <c r="A130" s="35" t="s">
        <v>133</v>
      </c>
      <c r="B130" s="50"/>
      <c r="C130" s="36">
        <v>237966564.56999999</v>
      </c>
      <c r="D130" s="38"/>
      <c r="E130" s="38"/>
      <c r="F130" s="38"/>
      <c r="G130" s="38"/>
      <c r="H130" s="21">
        <f>+B130+C130+D130+G130+E130+F130</f>
        <v>237966564.56999999</v>
      </c>
      <c r="I130" s="33"/>
      <c r="J130" s="36">
        <f t="shared" si="27"/>
        <v>237966564.56999999</v>
      </c>
      <c r="K130" s="36"/>
      <c r="L130" s="36"/>
      <c r="M130" s="36"/>
      <c r="N130" s="36">
        <f t="shared" si="26"/>
        <v>237966564.56999999</v>
      </c>
      <c r="O130" s="18">
        <f t="shared" si="29"/>
        <v>4.7001632754207255E-3</v>
      </c>
    </row>
    <row r="131" spans="1:15" s="39" customFormat="1" ht="15" collapsed="1" x14ac:dyDescent="0.25">
      <c r="A131" s="32" t="s">
        <v>134</v>
      </c>
      <c r="B131" s="50"/>
      <c r="C131" s="38">
        <f>SUM(C132:C133)</f>
        <v>115856446.3184</v>
      </c>
      <c r="D131" s="38"/>
      <c r="E131" s="38"/>
      <c r="F131" s="38"/>
      <c r="G131" s="38"/>
      <c r="H131" s="17">
        <f>+B131+C131+D131+G131+E131+F131</f>
        <v>115856446.3184</v>
      </c>
      <c r="I131" s="33"/>
      <c r="J131" s="38">
        <f>SUM(J132:J133)</f>
        <v>115856446.3184</v>
      </c>
      <c r="K131" s="38">
        <f>SUM(K132:K133)</f>
        <v>0</v>
      </c>
      <c r="L131" s="38">
        <f>SUM(L132:L133)</f>
        <v>0</v>
      </c>
      <c r="M131" s="38">
        <f>SUM(M132:M133)</f>
        <v>0</v>
      </c>
      <c r="N131" s="38">
        <f t="shared" si="26"/>
        <v>115856446.3184</v>
      </c>
      <c r="O131" s="18">
        <f t="shared" si="29"/>
        <v>2.2883223749961472E-3</v>
      </c>
    </row>
    <row r="132" spans="1:15" s="39" customFormat="1" ht="15" hidden="1" outlineLevel="1" x14ac:dyDescent="0.25">
      <c r="A132" s="35" t="s">
        <v>135</v>
      </c>
      <c r="B132" s="50"/>
      <c r="C132" s="36">
        <v>32342735.199000001</v>
      </c>
      <c r="D132" s="38"/>
      <c r="E132" s="38"/>
      <c r="F132" s="38"/>
      <c r="G132" s="38"/>
      <c r="H132" s="21">
        <f t="shared" si="28"/>
        <v>32342735.199000001</v>
      </c>
      <c r="I132" s="33"/>
      <c r="J132" s="36">
        <f t="shared" si="27"/>
        <v>32342735.199000001</v>
      </c>
      <c r="K132" s="36"/>
      <c r="L132" s="36"/>
      <c r="M132" s="36"/>
      <c r="N132" s="36">
        <f t="shared" si="26"/>
        <v>32342735.199000001</v>
      </c>
      <c r="O132" s="18">
        <f t="shared" si="29"/>
        <v>6.3881300502735181E-4</v>
      </c>
    </row>
    <row r="133" spans="1:15" s="39" customFormat="1" ht="15" hidden="1" outlineLevel="1" x14ac:dyDescent="0.25">
      <c r="A133" s="35" t="s">
        <v>136</v>
      </c>
      <c r="B133" s="50"/>
      <c r="C133" s="36">
        <v>83513711.119399995</v>
      </c>
      <c r="D133" s="38"/>
      <c r="E133" s="38"/>
      <c r="F133" s="38"/>
      <c r="G133" s="38"/>
      <c r="H133" s="21">
        <f>+B133+C133+D133+G133+E133+F133</f>
        <v>83513711.119399995</v>
      </c>
      <c r="I133" s="33"/>
      <c r="J133" s="36">
        <f>+H133+I133</f>
        <v>83513711.119399995</v>
      </c>
      <c r="K133" s="36"/>
      <c r="L133" s="36"/>
      <c r="M133" s="36"/>
      <c r="N133" s="36">
        <f t="shared" si="26"/>
        <v>83513711.119399995</v>
      </c>
      <c r="O133" s="18">
        <f t="shared" si="29"/>
        <v>1.6495093699687956E-3</v>
      </c>
    </row>
    <row r="134" spans="1:15" s="39" customFormat="1" ht="15" collapsed="1" x14ac:dyDescent="0.25">
      <c r="A134" s="32" t="s">
        <v>137</v>
      </c>
      <c r="B134" s="33"/>
      <c r="C134" s="38">
        <f>+C135+C136+C137+C142</f>
        <v>1331902558.8432</v>
      </c>
      <c r="D134" s="38"/>
      <c r="E134" s="38"/>
      <c r="F134" s="38"/>
      <c r="G134" s="38"/>
      <c r="H134" s="17">
        <f>+H135+H136+H137+H142</f>
        <v>1331902558.8432</v>
      </c>
      <c r="I134" s="38"/>
      <c r="J134" s="33">
        <f>+J135+J137+J142+J136</f>
        <v>1331902558.8432</v>
      </c>
      <c r="K134" s="33">
        <f>+K135+K137+K142+K136</f>
        <v>0</v>
      </c>
      <c r="L134" s="33">
        <f>+L135+L137+L142+L136</f>
        <v>0</v>
      </c>
      <c r="M134" s="33">
        <f>+M135+M137+M142+M136</f>
        <v>-147386892</v>
      </c>
      <c r="N134" s="33">
        <f t="shared" si="26"/>
        <v>1184515666.8432</v>
      </c>
      <c r="O134" s="18">
        <f t="shared" si="29"/>
        <v>2.3395795314846403E-2</v>
      </c>
    </row>
    <row r="135" spans="1:15" s="39" customFormat="1" ht="15" hidden="1" outlineLevel="1" x14ac:dyDescent="0.25">
      <c r="A135" s="35" t="s">
        <v>138</v>
      </c>
      <c r="C135" s="37">
        <v>221729758</v>
      </c>
      <c r="D135" s="38"/>
      <c r="E135" s="38"/>
      <c r="F135" s="38"/>
      <c r="G135" s="38"/>
      <c r="H135" s="21">
        <f>+B135+C135+D135+G135+E135+F135</f>
        <v>221729758</v>
      </c>
      <c r="I135" s="38"/>
      <c r="J135" s="36">
        <f t="shared" ref="J135:J142" si="30">+H135+I135</f>
        <v>221729758</v>
      </c>
      <c r="K135" s="36"/>
      <c r="L135" s="36"/>
      <c r="M135" s="36"/>
      <c r="N135" s="36">
        <f t="shared" si="26"/>
        <v>221729758</v>
      </c>
      <c r="O135" s="18">
        <f t="shared" si="29"/>
        <v>4.3794642642452503E-3</v>
      </c>
    </row>
    <row r="136" spans="1:15" s="39" customFormat="1" ht="15" hidden="1" outlineLevel="1" x14ac:dyDescent="0.25">
      <c r="A136" s="35" t="s">
        <v>139</v>
      </c>
      <c r="C136" s="37">
        <v>113514644.8432</v>
      </c>
      <c r="D136" s="38"/>
      <c r="E136" s="38"/>
      <c r="F136" s="38"/>
      <c r="G136" s="38"/>
      <c r="H136" s="21">
        <f>+B136+C136+D136+G136+E136+F136</f>
        <v>113514644.8432</v>
      </c>
      <c r="I136" s="38"/>
      <c r="J136" s="36">
        <f t="shared" si="30"/>
        <v>113514644.8432</v>
      </c>
      <c r="K136" s="36"/>
      <c r="L136" s="36"/>
      <c r="M136" s="36"/>
      <c r="N136" s="36">
        <f t="shared" si="26"/>
        <v>113514644.8432</v>
      </c>
      <c r="O136" s="18">
        <f t="shared" si="29"/>
        <v>2.2420686111030968E-3</v>
      </c>
    </row>
    <row r="137" spans="1:15" s="39" customFormat="1" ht="15" hidden="1" outlineLevel="1" x14ac:dyDescent="0.25">
      <c r="A137" s="35" t="s">
        <v>140</v>
      </c>
      <c r="B137" s="33"/>
      <c r="C137" s="38">
        <f>+C138+C140</f>
        <v>460000000</v>
      </c>
      <c r="D137" s="38"/>
      <c r="E137" s="38"/>
      <c r="F137" s="38"/>
      <c r="G137" s="38"/>
      <c r="H137" s="17">
        <f t="shared" ref="H137:H142" si="31">+B137+C137+D137+G137+E137+F137</f>
        <v>460000000</v>
      </c>
      <c r="I137" s="33"/>
      <c r="J137" s="33">
        <f t="shared" si="30"/>
        <v>460000000</v>
      </c>
      <c r="K137" s="33">
        <f>+K138+K140</f>
        <v>0</v>
      </c>
      <c r="L137" s="33">
        <f>+L138+L140</f>
        <v>0</v>
      </c>
      <c r="M137" s="33">
        <f>+M138+M140</f>
        <v>-147386892</v>
      </c>
      <c r="N137" s="33">
        <f t="shared" si="26"/>
        <v>312613108</v>
      </c>
      <c r="O137" s="18">
        <f t="shared" si="29"/>
        <v>6.1745340245247596E-3</v>
      </c>
    </row>
    <row r="138" spans="1:15" s="39" customFormat="1" ht="15" hidden="1" outlineLevel="2" x14ac:dyDescent="0.25">
      <c r="A138" s="35" t="s">
        <v>141</v>
      </c>
      <c r="B138" s="33"/>
      <c r="C138" s="38">
        <f>+C139</f>
        <v>290000000</v>
      </c>
      <c r="D138" s="38"/>
      <c r="E138" s="38"/>
      <c r="F138" s="38"/>
      <c r="G138" s="38"/>
      <c r="H138" s="17">
        <f>+H139</f>
        <v>290000000</v>
      </c>
      <c r="I138" s="33"/>
      <c r="J138" s="33">
        <f>+J139</f>
        <v>290000000</v>
      </c>
      <c r="K138" s="33">
        <f>+K139</f>
        <v>0</v>
      </c>
      <c r="L138" s="33">
        <f>+L139</f>
        <v>0</v>
      </c>
      <c r="M138" s="33">
        <f>+M139</f>
        <v>-147386892</v>
      </c>
      <c r="N138" s="33">
        <f t="shared" si="26"/>
        <v>142613108</v>
      </c>
      <c r="O138" s="18">
        <f t="shared" si="29"/>
        <v>2.8168028312146919E-3</v>
      </c>
    </row>
    <row r="139" spans="1:15" s="39" customFormat="1" ht="15" hidden="1" outlineLevel="2" x14ac:dyDescent="0.25">
      <c r="A139" s="35" t="s">
        <v>142</v>
      </c>
      <c r="C139" s="37">
        <v>290000000</v>
      </c>
      <c r="D139" s="38"/>
      <c r="E139" s="38"/>
      <c r="F139" s="38"/>
      <c r="G139" s="38"/>
      <c r="H139" s="21">
        <f>+B139+C139+D139+G139+E139+F139</f>
        <v>290000000</v>
      </c>
      <c r="I139" s="38"/>
      <c r="J139" s="36">
        <f t="shared" si="30"/>
        <v>290000000</v>
      </c>
      <c r="K139" s="36"/>
      <c r="L139" s="36"/>
      <c r="M139" s="36">
        <v>-147386892</v>
      </c>
      <c r="N139" s="36">
        <f t="shared" si="26"/>
        <v>142613108</v>
      </c>
      <c r="O139" s="18">
        <f t="shared" si="29"/>
        <v>2.8168028312146919E-3</v>
      </c>
    </row>
    <row r="140" spans="1:15" s="39" customFormat="1" ht="15" hidden="1" outlineLevel="2" x14ac:dyDescent="0.25">
      <c r="A140" s="35" t="s">
        <v>143</v>
      </c>
      <c r="B140" s="33"/>
      <c r="C140" s="38">
        <f>+C141</f>
        <v>170000000</v>
      </c>
      <c r="D140" s="38"/>
      <c r="E140" s="38"/>
      <c r="F140" s="38"/>
      <c r="G140" s="38"/>
      <c r="H140" s="17">
        <f t="shared" si="31"/>
        <v>170000000</v>
      </c>
      <c r="I140" s="33"/>
      <c r="J140" s="33">
        <f t="shared" si="30"/>
        <v>170000000</v>
      </c>
      <c r="K140" s="33">
        <f>+K141</f>
        <v>0</v>
      </c>
      <c r="L140" s="33">
        <f>+L141</f>
        <v>0</v>
      </c>
      <c r="M140" s="33">
        <f>+M141</f>
        <v>0</v>
      </c>
      <c r="N140" s="33">
        <f t="shared" si="26"/>
        <v>170000000</v>
      </c>
      <c r="O140" s="18">
        <f t="shared" si="29"/>
        <v>3.3577311933100681E-3</v>
      </c>
    </row>
    <row r="141" spans="1:15" s="39" customFormat="1" ht="15" hidden="1" outlineLevel="2" x14ac:dyDescent="0.25">
      <c r="A141" s="35" t="s">
        <v>144</v>
      </c>
      <c r="C141" s="37">
        <v>170000000</v>
      </c>
      <c r="D141" s="38"/>
      <c r="E141" s="38"/>
      <c r="F141" s="38"/>
      <c r="G141" s="38"/>
      <c r="H141" s="21">
        <f t="shared" si="31"/>
        <v>170000000</v>
      </c>
      <c r="I141" s="38"/>
      <c r="J141" s="36">
        <f t="shared" si="30"/>
        <v>170000000</v>
      </c>
      <c r="K141" s="36"/>
      <c r="L141" s="36"/>
      <c r="M141" s="36"/>
      <c r="N141" s="36">
        <f t="shared" si="26"/>
        <v>170000000</v>
      </c>
      <c r="O141" s="18">
        <f t="shared" si="29"/>
        <v>3.3577311933100681E-3</v>
      </c>
    </row>
    <row r="142" spans="1:15" s="39" customFormat="1" ht="15" hidden="1" outlineLevel="1" x14ac:dyDescent="0.25">
      <c r="A142" s="35" t="s">
        <v>145</v>
      </c>
      <c r="C142" s="33">
        <v>536658156</v>
      </c>
      <c r="D142" s="38"/>
      <c r="E142" s="38"/>
      <c r="F142" s="38"/>
      <c r="G142" s="38"/>
      <c r="H142" s="21">
        <f t="shared" si="31"/>
        <v>536658156</v>
      </c>
      <c r="I142" s="38"/>
      <c r="J142" s="36">
        <f t="shared" si="30"/>
        <v>536658156</v>
      </c>
      <c r="K142" s="36"/>
      <c r="L142" s="36"/>
      <c r="M142" s="36"/>
      <c r="N142" s="36">
        <f t="shared" si="26"/>
        <v>536658156</v>
      </c>
      <c r="O142" s="18">
        <f t="shared" si="29"/>
        <v>1.0599728414973298E-2</v>
      </c>
    </row>
    <row r="143" spans="1:15" s="39" customFormat="1" ht="15" collapsed="1" x14ac:dyDescent="0.25">
      <c r="A143" s="35"/>
      <c r="B143" s="50"/>
      <c r="C143" s="38"/>
      <c r="D143" s="38"/>
      <c r="E143" s="38"/>
      <c r="F143" s="38"/>
      <c r="G143" s="38"/>
      <c r="H143" s="21"/>
      <c r="I143" s="38"/>
      <c r="J143" s="36"/>
      <c r="K143" s="36"/>
      <c r="L143" s="36"/>
      <c r="M143" s="36"/>
      <c r="N143" s="36"/>
      <c r="O143" s="18"/>
    </row>
    <row r="144" spans="1:15" s="39" customFormat="1" ht="15" x14ac:dyDescent="0.25">
      <c r="A144" s="32" t="s">
        <v>146</v>
      </c>
      <c r="B144" s="50"/>
      <c r="C144" s="38"/>
      <c r="D144" s="38">
        <f>+D145+D149+D163</f>
        <v>2375300591.3474884</v>
      </c>
      <c r="E144" s="38"/>
      <c r="F144" s="38"/>
      <c r="G144" s="38"/>
      <c r="H144" s="27">
        <f>+H145+H149+H163</f>
        <v>2375300591.3474884</v>
      </c>
      <c r="I144" s="38"/>
      <c r="J144" s="33">
        <f>+H144+I144</f>
        <v>2375300591.3474884</v>
      </c>
      <c r="K144" s="33">
        <f>+K145+K149+K163</f>
        <v>250000000</v>
      </c>
      <c r="L144" s="33">
        <f>+L145+L149+L163</f>
        <v>848927500</v>
      </c>
      <c r="M144" s="33">
        <f>+M145+M149+M163</f>
        <v>-192465000</v>
      </c>
      <c r="N144" s="33">
        <f t="shared" ref="N144:N173" si="32">+J144+K144+L144+M144</f>
        <v>3281763091.3474884</v>
      </c>
      <c r="O144" s="18">
        <f t="shared" si="29"/>
        <v>6.4819284122771409E-2</v>
      </c>
    </row>
    <row r="145" spans="1:15" s="39" customFormat="1" ht="15" x14ac:dyDescent="0.25">
      <c r="A145" s="32" t="s">
        <v>147</v>
      </c>
      <c r="B145" s="38"/>
      <c r="C145" s="38"/>
      <c r="D145" s="38">
        <f>SUM(D146:D148)</f>
        <v>811381903.88660002</v>
      </c>
      <c r="E145" s="38"/>
      <c r="F145" s="38"/>
      <c r="G145" s="38"/>
      <c r="H145" s="27">
        <f>SUM(H146:H148)</f>
        <v>811381903.88660002</v>
      </c>
      <c r="I145" s="38"/>
      <c r="J145" s="38">
        <f>SUM(J146:J148)</f>
        <v>811381903.88660002</v>
      </c>
      <c r="K145" s="38">
        <f>SUM(K146:K148)</f>
        <v>0</v>
      </c>
      <c r="L145" s="38">
        <f>SUM(L146:L148)</f>
        <v>500000000</v>
      </c>
      <c r="M145" s="38">
        <f>SUM(M146:M148)</f>
        <v>0</v>
      </c>
      <c r="N145" s="38">
        <f t="shared" si="32"/>
        <v>1311381903.8866</v>
      </c>
      <c r="O145" s="18">
        <f t="shared" si="29"/>
        <v>2.5901576029543426E-2</v>
      </c>
    </row>
    <row r="146" spans="1:15" s="39" customFormat="1" ht="15" hidden="1" outlineLevel="1" x14ac:dyDescent="0.25">
      <c r="A146" s="35" t="s">
        <v>148</v>
      </c>
      <c r="B146" s="38"/>
      <c r="C146" s="38"/>
      <c r="D146" s="36">
        <v>768060022.60000002</v>
      </c>
      <c r="E146" s="38"/>
      <c r="F146" s="38"/>
      <c r="G146" s="38"/>
      <c r="H146" s="20">
        <f>+B146+C146+D146+G146+E146+F146</f>
        <v>768060022.60000002</v>
      </c>
      <c r="I146" s="38"/>
      <c r="J146" s="36">
        <f>+H146+I146</f>
        <v>768060022.60000002</v>
      </c>
      <c r="K146" s="36"/>
      <c r="L146" s="36">
        <v>500000000</v>
      </c>
      <c r="M146" s="36">
        <v>0</v>
      </c>
      <c r="N146" s="36">
        <f t="shared" si="32"/>
        <v>1268060022.5999999</v>
      </c>
      <c r="O146" s="18">
        <f t="shared" si="29"/>
        <v>2.504590995807935E-2</v>
      </c>
    </row>
    <row r="147" spans="1:15" s="39" customFormat="1" ht="15" hidden="1" outlineLevel="1" x14ac:dyDescent="0.25">
      <c r="A147" s="35" t="s">
        <v>149</v>
      </c>
      <c r="B147" s="38"/>
      <c r="C147" s="38"/>
      <c r="D147" s="36">
        <v>12102706.623</v>
      </c>
      <c r="E147" s="38"/>
      <c r="F147" s="38"/>
      <c r="G147" s="38"/>
      <c r="H147" s="20">
        <f>+B147+C147+D147+G147+E147+F147</f>
        <v>12102706.623</v>
      </c>
      <c r="I147" s="38"/>
      <c r="J147" s="36">
        <f>+H147+I147</f>
        <v>12102706.623</v>
      </c>
      <c r="K147" s="36"/>
      <c r="L147" s="36"/>
      <c r="M147" s="36"/>
      <c r="N147" s="36">
        <f t="shared" si="32"/>
        <v>12102706.623</v>
      </c>
      <c r="O147" s="18">
        <f t="shared" si="29"/>
        <v>2.39044915008985E-4</v>
      </c>
    </row>
    <row r="148" spans="1:15" s="39" customFormat="1" ht="15" hidden="1" outlineLevel="1" x14ac:dyDescent="0.25">
      <c r="A148" s="35" t="s">
        <v>150</v>
      </c>
      <c r="B148" s="38"/>
      <c r="C148" s="38"/>
      <c r="D148" s="36">
        <v>31219174.663600001</v>
      </c>
      <c r="E148" s="38"/>
      <c r="F148" s="38"/>
      <c r="G148" s="38"/>
      <c r="H148" s="20">
        <f>+B148+C148+D148+G148+E148+F148</f>
        <v>31219174.663600001</v>
      </c>
      <c r="I148" s="38"/>
      <c r="J148" s="36">
        <f>+H148+I148</f>
        <v>31219174.663600001</v>
      </c>
      <c r="K148" s="36"/>
      <c r="L148" s="36"/>
      <c r="M148" s="36"/>
      <c r="N148" s="36">
        <f t="shared" si="32"/>
        <v>31219174.663600001</v>
      </c>
      <c r="O148" s="18">
        <f t="shared" si="29"/>
        <v>6.1662115645508861E-4</v>
      </c>
    </row>
    <row r="149" spans="1:15" s="39" customFormat="1" ht="15" collapsed="1" x14ac:dyDescent="0.25">
      <c r="A149" s="32" t="s">
        <v>151</v>
      </c>
      <c r="B149" s="38"/>
      <c r="C149" s="38"/>
      <c r="D149" s="38">
        <f>+D150+D159</f>
        <v>772343650</v>
      </c>
      <c r="E149" s="38"/>
      <c r="F149" s="38"/>
      <c r="G149" s="38"/>
      <c r="H149" s="27">
        <f>+H150+H159</f>
        <v>772343650</v>
      </c>
      <c r="I149" s="38"/>
      <c r="J149" s="38">
        <f>+J150+J159</f>
        <v>772343650</v>
      </c>
      <c r="K149" s="38">
        <f>+K150+K159</f>
        <v>170000000</v>
      </c>
      <c r="L149" s="38">
        <f>+L150+L159</f>
        <v>278927500</v>
      </c>
      <c r="M149" s="38">
        <f>+M150+M159</f>
        <v>-192465000</v>
      </c>
      <c r="N149" s="38">
        <f t="shared" si="32"/>
        <v>1028806150</v>
      </c>
      <c r="O149" s="18">
        <f t="shared" si="29"/>
        <v>2.0320320598377864E-2</v>
      </c>
    </row>
    <row r="150" spans="1:15" s="39" customFormat="1" ht="15" hidden="1" outlineLevel="1" x14ac:dyDescent="0.25">
      <c r="A150" s="32" t="s">
        <v>152</v>
      </c>
      <c r="B150" s="38"/>
      <c r="C150" s="38"/>
      <c r="D150" s="38">
        <f>SUM(D151:D158)</f>
        <v>459142650</v>
      </c>
      <c r="E150" s="38"/>
      <c r="F150" s="38"/>
      <c r="G150" s="38"/>
      <c r="H150" s="27">
        <f>SUM(H151:H158)</f>
        <v>459142650</v>
      </c>
      <c r="I150" s="38"/>
      <c r="J150" s="38">
        <f>SUM(J151:J158)</f>
        <v>459142650</v>
      </c>
      <c r="K150" s="38">
        <f>SUM(K151:K158)</f>
        <v>170000000</v>
      </c>
      <c r="L150" s="38">
        <f>SUM(L151:L158)</f>
        <v>278927500</v>
      </c>
      <c r="M150" s="38">
        <f>SUM(M151:M158)</f>
        <v>-192465000</v>
      </c>
      <c r="N150" s="38">
        <f t="shared" si="32"/>
        <v>715605150</v>
      </c>
      <c r="O150" s="18">
        <f t="shared" si="29"/>
        <v>1.4134174907343118E-2</v>
      </c>
    </row>
    <row r="151" spans="1:15" s="39" customFormat="1" ht="15" hidden="1" outlineLevel="2" x14ac:dyDescent="0.25">
      <c r="A151" s="35" t="str">
        <f>+[3]Hoja1!$A$23</f>
        <v>Gira técnica</v>
      </c>
      <c r="B151" s="38"/>
      <c r="C151" s="38"/>
      <c r="D151" s="36">
        <v>35000000</v>
      </c>
      <c r="E151" s="38"/>
      <c r="F151" s="38"/>
      <c r="G151" s="38"/>
      <c r="H151" s="20">
        <f t="shared" ref="H151:H156" si="33">+B151+C151+D151+G151+E151+F151</f>
        <v>35000000</v>
      </c>
      <c r="I151" s="38"/>
      <c r="J151" s="36">
        <f t="shared" ref="J151:J156" si="34">+H151+I151</f>
        <v>35000000</v>
      </c>
      <c r="K151" s="36"/>
      <c r="L151" s="36">
        <v>245927500</v>
      </c>
      <c r="M151" s="36">
        <v>-192465000</v>
      </c>
      <c r="N151" s="36">
        <f t="shared" si="32"/>
        <v>88462500</v>
      </c>
      <c r="O151" s="18">
        <f t="shared" si="29"/>
        <v>1.7472546805187758E-3</v>
      </c>
    </row>
    <row r="152" spans="1:15" s="39" customFormat="1" ht="15" hidden="1" outlineLevel="2" x14ac:dyDescent="0.25">
      <c r="A152" s="35" t="str">
        <f>+[3]Hoja1!$A$24</f>
        <v>Capacitación en desposte y transformación de la carne de cerdo</v>
      </c>
      <c r="B152" s="38"/>
      <c r="C152" s="38"/>
      <c r="D152" s="36">
        <v>49000000</v>
      </c>
      <c r="E152" s="38"/>
      <c r="F152" s="38"/>
      <c r="G152" s="38"/>
      <c r="H152" s="20">
        <f t="shared" si="33"/>
        <v>49000000</v>
      </c>
      <c r="I152" s="38"/>
      <c r="J152" s="36">
        <f t="shared" si="34"/>
        <v>49000000</v>
      </c>
      <c r="K152" s="36"/>
      <c r="L152" s="36"/>
      <c r="M152" s="36"/>
      <c r="N152" s="36">
        <f t="shared" si="32"/>
        <v>49000000</v>
      </c>
      <c r="O152" s="18">
        <f t="shared" si="29"/>
        <v>9.6781663807172548E-4</v>
      </c>
    </row>
    <row r="153" spans="1:15" s="39" customFormat="1" ht="15" hidden="1" outlineLevel="2" x14ac:dyDescent="0.25">
      <c r="A153" s="35" t="str">
        <f>+[3]Hoja1!$A$28</f>
        <v>Campus virtual</v>
      </c>
      <c r="B153" s="38"/>
      <c r="C153" s="38"/>
      <c r="D153" s="36">
        <v>41000000</v>
      </c>
      <c r="E153" s="38"/>
      <c r="F153" s="38"/>
      <c r="G153" s="38"/>
      <c r="H153" s="20">
        <f t="shared" si="33"/>
        <v>41000000</v>
      </c>
      <c r="I153" s="38"/>
      <c r="J153" s="36">
        <f t="shared" si="34"/>
        <v>41000000</v>
      </c>
      <c r="K153" s="36"/>
      <c r="L153" s="36"/>
      <c r="M153" s="36"/>
      <c r="N153" s="36">
        <f t="shared" si="32"/>
        <v>41000000</v>
      </c>
      <c r="O153" s="18">
        <f t="shared" si="29"/>
        <v>8.0980575838654576E-4</v>
      </c>
    </row>
    <row r="154" spans="1:15" s="39" customFormat="1" ht="15" hidden="1" outlineLevel="2" x14ac:dyDescent="0.25">
      <c r="A154" s="35" t="str">
        <f>+[3]Hoja1!$A$30</f>
        <v>Encuentros regionales porcicolas</v>
      </c>
      <c r="B154" s="38"/>
      <c r="C154" s="38"/>
      <c r="D154" s="36">
        <v>137229400</v>
      </c>
      <c r="E154" s="38"/>
      <c r="F154" s="38"/>
      <c r="G154" s="38"/>
      <c r="H154" s="20">
        <f t="shared" si="33"/>
        <v>137229400</v>
      </c>
      <c r="I154" s="38"/>
      <c r="J154" s="36">
        <f t="shared" si="34"/>
        <v>137229400</v>
      </c>
      <c r="K154" s="36">
        <v>28000000</v>
      </c>
      <c r="L154" s="36">
        <v>13000000</v>
      </c>
      <c r="M154" s="36">
        <v>0</v>
      </c>
      <c r="N154" s="36">
        <f t="shared" si="32"/>
        <v>178229400</v>
      </c>
      <c r="O154" s="18">
        <f t="shared" si="29"/>
        <v>3.5202730349702203E-3</v>
      </c>
    </row>
    <row r="155" spans="1:15" s="39" customFormat="1" ht="15" hidden="1" outlineLevel="2" x14ac:dyDescent="0.25">
      <c r="A155" s="35" t="str">
        <f>+[3]Hoja1!$A$32</f>
        <v>Curso de operarios</v>
      </c>
      <c r="B155" s="38"/>
      <c r="C155" s="38"/>
      <c r="D155" s="36">
        <v>75000000</v>
      </c>
      <c r="E155" s="38"/>
      <c r="F155" s="38"/>
      <c r="G155" s="38"/>
      <c r="H155" s="20">
        <f>+B155+C155+D155+G155+E155+F155</f>
        <v>75000000</v>
      </c>
      <c r="I155" s="38"/>
      <c r="J155" s="36">
        <f>+H155+I155</f>
        <v>75000000</v>
      </c>
      <c r="K155" s="36"/>
      <c r="L155" s="36"/>
      <c r="M155" s="36"/>
      <c r="N155" s="36">
        <f t="shared" si="32"/>
        <v>75000000</v>
      </c>
      <c r="O155" s="18">
        <f t="shared" si="29"/>
        <v>1.4813519970485593E-3</v>
      </c>
    </row>
    <row r="156" spans="1:15" s="39" customFormat="1" ht="15" hidden="1" outlineLevel="2" x14ac:dyDescent="0.25">
      <c r="A156" s="35" t="s">
        <v>153</v>
      </c>
      <c r="B156" s="38"/>
      <c r="C156" s="38"/>
      <c r="D156" s="36">
        <v>100913250</v>
      </c>
      <c r="E156" s="38"/>
      <c r="F156" s="38"/>
      <c r="G156" s="38"/>
      <c r="H156" s="20">
        <f t="shared" si="33"/>
        <v>100913250</v>
      </c>
      <c r="I156" s="38"/>
      <c r="J156" s="36">
        <f t="shared" si="34"/>
        <v>100913250</v>
      </c>
      <c r="K156" s="36"/>
      <c r="L156" s="36"/>
      <c r="M156" s="36"/>
      <c r="N156" s="36">
        <f t="shared" si="32"/>
        <v>100913250</v>
      </c>
      <c r="O156" s="18">
        <f t="shared" si="29"/>
        <v>1.9931739255488073E-3</v>
      </c>
    </row>
    <row r="157" spans="1:15" s="39" customFormat="1" ht="15" hidden="1" outlineLevel="2" x14ac:dyDescent="0.25">
      <c r="A157" s="35" t="s">
        <v>154</v>
      </c>
      <c r="B157" s="38"/>
      <c r="C157" s="38"/>
      <c r="D157" s="36"/>
      <c r="E157" s="38"/>
      <c r="F157" s="38"/>
      <c r="G157" s="38"/>
      <c r="H157" s="20">
        <f>+B157+C157+D157+G157+E157+F157</f>
        <v>0</v>
      </c>
      <c r="I157" s="38"/>
      <c r="J157" s="36">
        <f>+H157+I157</f>
        <v>0</v>
      </c>
      <c r="K157" s="36">
        <f>100000000+42000000</f>
        <v>142000000</v>
      </c>
      <c r="L157" s="36"/>
      <c r="M157" s="36"/>
      <c r="N157" s="36">
        <f t="shared" si="32"/>
        <v>142000000</v>
      </c>
      <c r="O157" s="18">
        <f t="shared" si="29"/>
        <v>2.8046931144119392E-3</v>
      </c>
    </row>
    <row r="158" spans="1:15" s="39" customFormat="1" ht="15" hidden="1" outlineLevel="2" x14ac:dyDescent="0.25">
      <c r="A158" s="35" t="s">
        <v>155</v>
      </c>
      <c r="B158" s="38"/>
      <c r="C158" s="38"/>
      <c r="D158" s="36">
        <v>21000000</v>
      </c>
      <c r="E158" s="38"/>
      <c r="F158" s="38"/>
      <c r="G158" s="38"/>
      <c r="H158" s="20">
        <f>+B158+C158+D158+G158+E158+F158</f>
        <v>21000000</v>
      </c>
      <c r="I158" s="38"/>
      <c r="J158" s="36">
        <f>+H158+I158</f>
        <v>21000000</v>
      </c>
      <c r="K158" s="36"/>
      <c r="L158" s="36">
        <v>20000000</v>
      </c>
      <c r="M158" s="36">
        <v>0</v>
      </c>
      <c r="N158" s="36">
        <f t="shared" si="32"/>
        <v>41000000</v>
      </c>
      <c r="O158" s="18">
        <f t="shared" si="29"/>
        <v>8.0980575838654576E-4</v>
      </c>
    </row>
    <row r="159" spans="1:15" s="39" customFormat="1" ht="15" hidden="1" outlineLevel="1" x14ac:dyDescent="0.25">
      <c r="A159" s="32" t="s">
        <v>156</v>
      </c>
      <c r="B159" s="38"/>
      <c r="C159" s="38"/>
      <c r="D159" s="38">
        <f>SUM(D160:D162)</f>
        <v>313201000</v>
      </c>
      <c r="E159" s="38"/>
      <c r="F159" s="38"/>
      <c r="G159" s="38"/>
      <c r="H159" s="27">
        <f>SUM(H160:H162)</f>
        <v>313201000</v>
      </c>
      <c r="I159" s="38"/>
      <c r="J159" s="38">
        <f>SUM(J160:J162)</f>
        <v>313201000</v>
      </c>
      <c r="K159" s="38">
        <f>SUM(K160:K162)</f>
        <v>0</v>
      </c>
      <c r="L159" s="38">
        <f>SUM(L160:L162)</f>
        <v>0</v>
      </c>
      <c r="M159" s="38">
        <f>SUM(M160:M162)</f>
        <v>0</v>
      </c>
      <c r="N159" s="38">
        <f t="shared" si="32"/>
        <v>313201000</v>
      </c>
      <c r="O159" s="18">
        <f t="shared" si="29"/>
        <v>6.1861456910347447E-3</v>
      </c>
    </row>
    <row r="160" spans="1:15" s="39" customFormat="1" ht="15" hidden="1" outlineLevel="2" x14ac:dyDescent="0.25">
      <c r="A160" s="35" t="str">
        <f>+[3]Hoja1!$A$34</f>
        <v>Buenas practicas en el manejo de medicamentos veterinarios</v>
      </c>
      <c r="B160" s="38"/>
      <c r="C160" s="38"/>
      <c r="D160" s="36">
        <v>40000000</v>
      </c>
      <c r="E160" s="38"/>
      <c r="F160" s="38"/>
      <c r="G160" s="38"/>
      <c r="H160" s="20">
        <f>+B160+C160+D160+G160+E160+F160</f>
        <v>40000000</v>
      </c>
      <c r="I160" s="38"/>
      <c r="J160" s="36">
        <f>+H160+I160</f>
        <v>40000000</v>
      </c>
      <c r="K160" s="36"/>
      <c r="L160" s="36"/>
      <c r="M160" s="36"/>
      <c r="N160" s="36">
        <f t="shared" si="32"/>
        <v>40000000</v>
      </c>
      <c r="O160" s="18">
        <f t="shared" si="29"/>
        <v>7.9005439842589839E-4</v>
      </c>
    </row>
    <row r="161" spans="1:15" s="39" customFormat="1" ht="29.25" hidden="1" outlineLevel="2" x14ac:dyDescent="0.25">
      <c r="A161" s="53" t="s">
        <v>157</v>
      </c>
      <c r="B161" s="38"/>
      <c r="C161" s="38"/>
      <c r="D161" s="36">
        <v>72000000</v>
      </c>
      <c r="E161" s="38"/>
      <c r="F161" s="38"/>
      <c r="G161" s="38"/>
      <c r="H161" s="20">
        <f>+B161+C161+D161+G161+E161+F161</f>
        <v>72000000</v>
      </c>
      <c r="I161" s="38"/>
      <c r="J161" s="36">
        <f>+H161+I161</f>
        <v>72000000</v>
      </c>
      <c r="K161" s="36"/>
      <c r="L161" s="36"/>
      <c r="M161" s="36"/>
      <c r="N161" s="36">
        <f t="shared" si="32"/>
        <v>72000000</v>
      </c>
      <c r="O161" s="18">
        <f t="shared" si="29"/>
        <v>1.4220979171666169E-3</v>
      </c>
    </row>
    <row r="162" spans="1:15" s="39" customFormat="1" ht="15" hidden="1" outlineLevel="2" x14ac:dyDescent="0.25">
      <c r="A162" s="35" t="s">
        <v>158</v>
      </c>
      <c r="B162" s="38"/>
      <c r="C162" s="38"/>
      <c r="D162" s="36">
        <v>201201000</v>
      </c>
      <c r="E162" s="38"/>
      <c r="F162" s="38"/>
      <c r="G162" s="38"/>
      <c r="H162" s="20">
        <f>+B162+C162+D162+G162+E162+F162</f>
        <v>201201000</v>
      </c>
      <c r="I162" s="38"/>
      <c r="J162" s="36">
        <f>+H162+I162</f>
        <v>201201000</v>
      </c>
      <c r="K162" s="36"/>
      <c r="L162" s="36"/>
      <c r="M162" s="36"/>
      <c r="N162" s="36">
        <f t="shared" si="32"/>
        <v>201201000</v>
      </c>
      <c r="O162" s="18">
        <f t="shared" si="29"/>
        <v>3.9739933754422288E-3</v>
      </c>
    </row>
    <row r="163" spans="1:15" s="39" customFormat="1" ht="15" collapsed="1" x14ac:dyDescent="0.25">
      <c r="A163" s="32" t="s">
        <v>159</v>
      </c>
      <c r="B163" s="38"/>
      <c r="C163" s="38"/>
      <c r="D163" s="38">
        <f>+D164+D168+D172+D173</f>
        <v>791575037.46088827</v>
      </c>
      <c r="E163" s="38"/>
      <c r="F163" s="38"/>
      <c r="G163" s="38"/>
      <c r="H163" s="27">
        <f>+H164+H168+H172+H173</f>
        <v>791575037.46088827</v>
      </c>
      <c r="I163" s="38"/>
      <c r="J163" s="38">
        <f>+J164+J168+J172+J173</f>
        <v>791575037.46088827</v>
      </c>
      <c r="K163" s="38">
        <f>+K164+K168+K172+K173</f>
        <v>80000000</v>
      </c>
      <c r="L163" s="38">
        <f>+L164+L168+L172+L173</f>
        <v>70000000</v>
      </c>
      <c r="M163" s="38">
        <f>+M164+M168+M172+M173</f>
        <v>0</v>
      </c>
      <c r="N163" s="38">
        <f t="shared" si="32"/>
        <v>941575037.46088827</v>
      </c>
      <c r="O163" s="18">
        <f t="shared" si="29"/>
        <v>1.8597387494850119E-2</v>
      </c>
    </row>
    <row r="164" spans="1:15" s="39" customFormat="1" ht="15" hidden="1" outlineLevel="1" x14ac:dyDescent="0.25">
      <c r="A164" s="32" t="s">
        <v>160</v>
      </c>
      <c r="B164" s="38"/>
      <c r="C164" s="38"/>
      <c r="D164" s="38">
        <f>SUM(D165:D167)</f>
        <v>257681191.32829058</v>
      </c>
      <c r="E164" s="38"/>
      <c r="F164" s="38"/>
      <c r="G164" s="38"/>
      <c r="H164" s="27">
        <f>SUM(H165:H167)</f>
        <v>257681191.32829058</v>
      </c>
      <c r="I164" s="38"/>
      <c r="J164" s="38">
        <f>SUM(J165:J167)</f>
        <v>257681191.32829058</v>
      </c>
      <c r="K164" s="38">
        <f>SUM(K165:K167)</f>
        <v>80000000</v>
      </c>
      <c r="L164" s="38">
        <f>SUM(L165:L167)</f>
        <v>30000000</v>
      </c>
      <c r="M164" s="38">
        <f>SUM(M165:M167)</f>
        <v>0</v>
      </c>
      <c r="N164" s="38">
        <f t="shared" si="32"/>
        <v>367681191.32829058</v>
      </c>
      <c r="O164" s="18">
        <f t="shared" si="29"/>
        <v>7.2622035606847565E-3</v>
      </c>
    </row>
    <row r="165" spans="1:15" s="39" customFormat="1" ht="15" hidden="1" outlineLevel="2" x14ac:dyDescent="0.25">
      <c r="A165" s="35" t="s">
        <v>161</v>
      </c>
      <c r="B165" s="38"/>
      <c r="C165" s="38"/>
      <c r="D165" s="37">
        <v>59351163.428290583</v>
      </c>
      <c r="E165" s="38"/>
      <c r="F165" s="38"/>
      <c r="G165" s="38"/>
      <c r="H165" s="20">
        <f>+B165+C165+D165+G165+E165+F165</f>
        <v>59351163.428290583</v>
      </c>
      <c r="I165" s="38"/>
      <c r="J165" s="36">
        <f>+H165+I165</f>
        <v>59351163.428290583</v>
      </c>
      <c r="K165" s="36"/>
      <c r="L165" s="36">
        <v>30000000</v>
      </c>
      <c r="M165" s="36">
        <v>0</v>
      </c>
      <c r="N165" s="36">
        <f t="shared" si="32"/>
        <v>89351163.428290576</v>
      </c>
      <c r="O165" s="18">
        <f t="shared" si="29"/>
        <v>1.764806991774806E-3</v>
      </c>
    </row>
    <row r="166" spans="1:15" s="39" customFormat="1" ht="15" hidden="1" outlineLevel="2" x14ac:dyDescent="0.25">
      <c r="A166" s="35" t="str">
        <f>+[3]Hoja1!$A$43</f>
        <v>Compras de insumos</v>
      </c>
      <c r="B166" s="38"/>
      <c r="C166" s="38"/>
      <c r="D166" s="37">
        <v>150000000</v>
      </c>
      <c r="E166" s="38"/>
      <c r="F166" s="38"/>
      <c r="G166" s="38"/>
      <c r="H166" s="20">
        <f>+B166+C166+D166+G166+E166+F166</f>
        <v>150000000</v>
      </c>
      <c r="I166" s="38"/>
      <c r="J166" s="36">
        <f>+H166+I166</f>
        <v>150000000</v>
      </c>
      <c r="K166" s="36">
        <v>80000000</v>
      </c>
      <c r="L166" s="36"/>
      <c r="M166" s="36"/>
      <c r="N166" s="36">
        <f t="shared" si="32"/>
        <v>230000000</v>
      </c>
      <c r="O166" s="18">
        <f t="shared" si="29"/>
        <v>4.5428127909489151E-3</v>
      </c>
    </row>
    <row r="167" spans="1:15" s="39" customFormat="1" ht="15" hidden="1" outlineLevel="2" x14ac:dyDescent="0.25">
      <c r="A167" s="35" t="str">
        <f>+[3]Hoja1!$A$44</f>
        <v>Diagnóstico importados</v>
      </c>
      <c r="B167" s="38"/>
      <c r="C167" s="38"/>
      <c r="D167" s="37">
        <v>48330027.899999999</v>
      </c>
      <c r="E167" s="38"/>
      <c r="F167" s="38"/>
      <c r="G167" s="38"/>
      <c r="H167" s="20">
        <f>+B167+C167+D167+G167+E167+F167</f>
        <v>48330027.899999999</v>
      </c>
      <c r="I167" s="38"/>
      <c r="J167" s="36">
        <f>+H167+I167</f>
        <v>48330027.899999999</v>
      </c>
      <c r="K167" s="36"/>
      <c r="L167" s="36"/>
      <c r="M167" s="36"/>
      <c r="N167" s="36">
        <f t="shared" si="32"/>
        <v>48330027.899999999</v>
      </c>
      <c r="O167" s="18">
        <f t="shared" si="29"/>
        <v>9.5458377796103452E-4</v>
      </c>
    </row>
    <row r="168" spans="1:15" s="39" customFormat="1" ht="15" hidden="1" outlineLevel="1" x14ac:dyDescent="0.25">
      <c r="A168" s="32" t="s">
        <v>162</v>
      </c>
      <c r="B168" s="38"/>
      <c r="C168" s="38"/>
      <c r="D168" s="38">
        <f>SUM(D169:D171)</f>
        <v>353305576.46309775</v>
      </c>
      <c r="E168" s="38"/>
      <c r="F168" s="38"/>
      <c r="G168" s="38"/>
      <c r="H168" s="27">
        <f>SUM(H169:H171)</f>
        <v>353305576.46309775</v>
      </c>
      <c r="I168" s="38"/>
      <c r="J168" s="38">
        <f>SUM(J169:J171)</f>
        <v>353305576.46309775</v>
      </c>
      <c r="K168" s="38">
        <f>SUM(K169:K171)</f>
        <v>0</v>
      </c>
      <c r="L168" s="38">
        <f>SUM(L169:L171)</f>
        <v>40000000</v>
      </c>
      <c r="M168" s="38">
        <f>SUM(M169:M171)</f>
        <v>0</v>
      </c>
      <c r="N168" s="38">
        <f t="shared" si="32"/>
        <v>393305576.46309775</v>
      </c>
      <c r="O168" s="18">
        <f t="shared" si="29"/>
        <v>7.7683200152525965E-3</v>
      </c>
    </row>
    <row r="169" spans="1:15" s="39" customFormat="1" ht="15" hidden="1" outlineLevel="2" x14ac:dyDescent="0.25">
      <c r="A169" s="35" t="s">
        <v>163</v>
      </c>
      <c r="B169" s="38"/>
      <c r="C169" s="38"/>
      <c r="D169" s="37">
        <v>310040950.23709774</v>
      </c>
      <c r="E169" s="38"/>
      <c r="F169" s="38"/>
      <c r="G169" s="38"/>
      <c r="H169" s="20">
        <f>+B169+C169+D169+G169+E169+F169</f>
        <v>310040950.23709774</v>
      </c>
      <c r="I169" s="38"/>
      <c r="J169" s="36">
        <f>+H169+I169</f>
        <v>310040950.23709774</v>
      </c>
      <c r="K169" s="36"/>
      <c r="L169" s="36">
        <v>40000000</v>
      </c>
      <c r="M169" s="36">
        <v>0</v>
      </c>
      <c r="N169" s="36">
        <f t="shared" si="32"/>
        <v>350040950.23709774</v>
      </c>
      <c r="O169" s="18">
        <f t="shared" si="29"/>
        <v>6.9137848091000015E-3</v>
      </c>
    </row>
    <row r="170" spans="1:15" s="39" customFormat="1" ht="15" hidden="1" outlineLevel="1" x14ac:dyDescent="0.25">
      <c r="A170" s="35" t="str">
        <f>+[3]Hoja1!$A$50</f>
        <v>Pruebas interlaboratorios</v>
      </c>
      <c r="B170" s="38"/>
      <c r="C170" s="38"/>
      <c r="D170" s="36">
        <v>27677531</v>
      </c>
      <c r="E170" s="36"/>
      <c r="F170" s="36"/>
      <c r="G170" s="36"/>
      <c r="H170" s="21">
        <f>+B170+C170+D170+G170+E170+F170</f>
        <v>27677531</v>
      </c>
      <c r="I170" s="36"/>
      <c r="J170" s="36">
        <f>+H170+I170</f>
        <v>27677531</v>
      </c>
      <c r="K170" s="36"/>
      <c r="L170" s="36"/>
      <c r="M170" s="36"/>
      <c r="N170" s="36">
        <f t="shared" si="32"/>
        <v>27677531</v>
      </c>
      <c r="O170" s="18">
        <f t="shared" si="29"/>
        <v>5.4666887760297883E-4</v>
      </c>
    </row>
    <row r="171" spans="1:15" s="39" customFormat="1" ht="15" hidden="1" outlineLevel="1" x14ac:dyDescent="0.25">
      <c r="A171" s="35" t="str">
        <f>+[3]Hoja1!$A$51</f>
        <v>Promoción al diagnóstico</v>
      </c>
      <c r="B171" s="38"/>
      <c r="C171" s="38"/>
      <c r="D171" s="36">
        <v>15587095.226</v>
      </c>
      <c r="E171" s="36"/>
      <c r="F171" s="36"/>
      <c r="G171" s="36"/>
      <c r="H171" s="21">
        <f>+B171+C171+D171+G171+E171+F171</f>
        <v>15587095.226</v>
      </c>
      <c r="I171" s="36"/>
      <c r="J171" s="36">
        <f>+H171+I171</f>
        <v>15587095.226</v>
      </c>
      <c r="K171" s="36"/>
      <c r="L171" s="36"/>
      <c r="M171" s="36"/>
      <c r="N171" s="36">
        <f t="shared" si="32"/>
        <v>15587095.226</v>
      </c>
      <c r="O171" s="18">
        <f t="shared" si="29"/>
        <v>3.0786632854961553E-4</v>
      </c>
    </row>
    <row r="172" spans="1:15" s="39" customFormat="1" ht="15" hidden="1" outlineLevel="1" x14ac:dyDescent="0.25">
      <c r="A172" s="32" t="str">
        <f>+[3]Hoja1!$A$52</f>
        <v>Inocuidad y ambiente</v>
      </c>
      <c r="B172" s="38"/>
      <c r="C172" s="38"/>
      <c r="D172" s="38">
        <v>30358189.669500001</v>
      </c>
      <c r="E172" s="38"/>
      <c r="F172" s="38"/>
      <c r="G172" s="38"/>
      <c r="H172" s="17">
        <f>+B172+C172+D172+G172+E172+F172</f>
        <v>30358189.669500001</v>
      </c>
      <c r="I172" s="33"/>
      <c r="J172" s="33">
        <f>+H172+I172</f>
        <v>30358189.669500001</v>
      </c>
      <c r="K172" s="33"/>
      <c r="L172" s="33"/>
      <c r="M172" s="33"/>
      <c r="N172" s="33">
        <f t="shared" si="32"/>
        <v>30358189.669500001</v>
      </c>
      <c r="O172" s="18">
        <f t="shared" si="29"/>
        <v>5.9961553191590364E-4</v>
      </c>
    </row>
    <row r="173" spans="1:15" s="39" customFormat="1" ht="15" hidden="1" outlineLevel="1" x14ac:dyDescent="0.25">
      <c r="A173" s="32" t="s">
        <v>164</v>
      </c>
      <c r="B173" s="38"/>
      <c r="C173" s="38"/>
      <c r="D173" s="38">
        <v>150230080</v>
      </c>
      <c r="E173" s="38"/>
      <c r="F173" s="38"/>
      <c r="G173" s="38"/>
      <c r="H173" s="17">
        <f>+B173+C173+D173+G173+E173+F173</f>
        <v>150230080</v>
      </c>
      <c r="I173" s="33"/>
      <c r="J173" s="33">
        <f>+H173+I173</f>
        <v>150230080</v>
      </c>
      <c r="K173" s="33"/>
      <c r="L173" s="33"/>
      <c r="M173" s="33"/>
      <c r="N173" s="33">
        <f t="shared" si="32"/>
        <v>150230080</v>
      </c>
      <c r="O173" s="18">
        <f t="shared" si="29"/>
        <v>2.9672483869968647E-3</v>
      </c>
    </row>
    <row r="174" spans="1:15" s="39" customFormat="1" ht="15" collapsed="1" x14ac:dyDescent="0.25">
      <c r="A174" s="35"/>
      <c r="B174" s="38"/>
      <c r="C174" s="38"/>
      <c r="D174" s="38"/>
      <c r="E174" s="38"/>
      <c r="F174" s="38"/>
      <c r="G174" s="38"/>
      <c r="H174" s="20"/>
      <c r="I174" s="38"/>
      <c r="J174" s="36"/>
      <c r="K174" s="36"/>
      <c r="L174" s="36"/>
      <c r="M174" s="36"/>
      <c r="N174" s="36"/>
      <c r="O174" s="18"/>
    </row>
    <row r="175" spans="1:15" s="39" customFormat="1" ht="15" x14ac:dyDescent="0.25">
      <c r="A175" s="32" t="s">
        <v>165</v>
      </c>
      <c r="B175" s="38"/>
      <c r="C175" s="38"/>
      <c r="D175" s="38"/>
      <c r="E175" s="33">
        <f>+E176</f>
        <v>1333168791.7</v>
      </c>
      <c r="F175" s="33"/>
      <c r="G175" s="33"/>
      <c r="H175" s="17">
        <f>+B175+C175+D175+G175+E175+F175</f>
        <v>1333168791.7</v>
      </c>
      <c r="I175" s="33"/>
      <c r="J175" s="33">
        <f>+H175+I175</f>
        <v>1333168791.7</v>
      </c>
      <c r="K175" s="33">
        <f t="shared" ref="K175:M176" si="35">+K176</f>
        <v>0</v>
      </c>
      <c r="L175" s="33">
        <f t="shared" si="35"/>
        <v>0</v>
      </c>
      <c r="M175" s="33">
        <f t="shared" si="35"/>
        <v>0</v>
      </c>
      <c r="N175" s="33">
        <f>+J175+K175+L175+M175</f>
        <v>1333168791.7</v>
      </c>
      <c r="O175" s="18">
        <f t="shared" si="29"/>
        <v>2.6331896693168131E-2</v>
      </c>
    </row>
    <row r="176" spans="1:15" s="39" customFormat="1" ht="15" x14ac:dyDescent="0.25">
      <c r="A176" s="32" t="s">
        <v>166</v>
      </c>
      <c r="B176" s="38"/>
      <c r="C176" s="38"/>
      <c r="D176" s="38"/>
      <c r="E176" s="38">
        <f>+E177</f>
        <v>1333168791.7</v>
      </c>
      <c r="F176" s="38"/>
      <c r="G176" s="38"/>
      <c r="H176" s="27">
        <f>+H177</f>
        <v>1333168791.7</v>
      </c>
      <c r="I176" s="38"/>
      <c r="J176" s="33">
        <f>+H176+I176</f>
        <v>1333168791.7</v>
      </c>
      <c r="K176" s="33">
        <f t="shared" si="35"/>
        <v>0</v>
      </c>
      <c r="L176" s="33">
        <f t="shared" si="35"/>
        <v>0</v>
      </c>
      <c r="M176" s="33">
        <f t="shared" si="35"/>
        <v>0</v>
      </c>
      <c r="N176" s="33">
        <f>+J176+K176+L176+M176</f>
        <v>1333168791.7</v>
      </c>
      <c r="O176" s="18">
        <f t="shared" si="29"/>
        <v>2.6331896693168131E-2</v>
      </c>
    </row>
    <row r="177" spans="1:20" s="39" customFormat="1" ht="15" hidden="1" outlineLevel="2" x14ac:dyDescent="0.25">
      <c r="A177" s="35" t="str">
        <f>+'[2]Presupuesto 2018 vs 2017'!$B$18</f>
        <v>Programa Nacional de Sanidad Porcina</v>
      </c>
      <c r="B177" s="38"/>
      <c r="C177" s="38"/>
      <c r="D177" s="38"/>
      <c r="E177" s="36">
        <v>1333168791.7</v>
      </c>
      <c r="F177" s="38"/>
      <c r="G177" s="38"/>
      <c r="H177" s="20">
        <f>+B177+C177+D177+G177+E177+F177</f>
        <v>1333168791.7</v>
      </c>
      <c r="I177" s="38"/>
      <c r="J177" s="36">
        <f>+H177+I177</f>
        <v>1333168791.7</v>
      </c>
      <c r="K177" s="36"/>
      <c r="L177" s="36"/>
      <c r="M177" s="36"/>
      <c r="N177" s="36">
        <f>+J177+K177+L177+M177</f>
        <v>1333168791.7</v>
      </c>
      <c r="O177" s="18">
        <f t="shared" si="29"/>
        <v>2.6331896693168131E-2</v>
      </c>
    </row>
    <row r="178" spans="1:20" s="39" customFormat="1" ht="15" collapsed="1" x14ac:dyDescent="0.25">
      <c r="A178" s="35"/>
      <c r="B178" s="37"/>
      <c r="C178" s="38"/>
      <c r="D178" s="38"/>
      <c r="E178" s="38"/>
      <c r="F178" s="38"/>
      <c r="G178" s="38"/>
      <c r="H178" s="20"/>
      <c r="I178" s="38"/>
      <c r="J178" s="36"/>
      <c r="K178" s="36"/>
      <c r="L178" s="36"/>
      <c r="M178" s="36"/>
      <c r="N178" s="36"/>
      <c r="O178" s="18"/>
    </row>
    <row r="179" spans="1:20" ht="15" x14ac:dyDescent="0.25">
      <c r="A179" s="47" t="s">
        <v>167</v>
      </c>
      <c r="B179" s="37"/>
      <c r="C179" s="37"/>
      <c r="D179" s="37"/>
      <c r="E179" s="37"/>
      <c r="F179" s="37"/>
      <c r="G179" s="37"/>
      <c r="H179" s="20"/>
      <c r="I179" s="38">
        <f>+I180+I181</f>
        <v>3978709197.8385158</v>
      </c>
      <c r="J179" s="38">
        <f>+I179+H179</f>
        <v>3978709197.8385158</v>
      </c>
      <c r="K179" s="38">
        <f>+K180+K181</f>
        <v>329240106</v>
      </c>
      <c r="L179" s="38">
        <f>+L180+L181</f>
        <v>0</v>
      </c>
      <c r="M179" s="38">
        <f>+M180+M181</f>
        <v>0</v>
      </c>
      <c r="N179" s="38">
        <f>+J179+K179+L179+M179</f>
        <v>4307949303.8385162</v>
      </c>
      <c r="O179" s="18">
        <f t="shared" si="29"/>
        <v>8.5087857392335167E-2</v>
      </c>
      <c r="P179" s="25"/>
    </row>
    <row r="180" spans="1:20" ht="14.25" hidden="1" outlineLevel="1" x14ac:dyDescent="0.2">
      <c r="A180" s="54" t="s">
        <v>168</v>
      </c>
      <c r="B180" s="37"/>
      <c r="C180" s="37"/>
      <c r="D180" s="37"/>
      <c r="E180" s="37"/>
      <c r="F180" s="37"/>
      <c r="G180" s="37"/>
      <c r="H180" s="20"/>
      <c r="I180" s="36">
        <f>+('[4]Anexo 1'!B14+'[4]Anexo 1'!B18)*0.1</f>
        <v>2486693248.6490722</v>
      </c>
      <c r="J180" s="36">
        <f>+I180+H180</f>
        <v>2486693248.6490722</v>
      </c>
      <c r="K180" s="36">
        <v>205775066</v>
      </c>
      <c r="L180" s="36"/>
      <c r="M180" s="36"/>
      <c r="N180" s="36">
        <f>+J180+K180+L180+M180</f>
        <v>2692468314.6490722</v>
      </c>
      <c r="O180" s="22">
        <f t="shared" si="29"/>
        <v>5.3179910865271629E-2</v>
      </c>
    </row>
    <row r="181" spans="1:20" ht="14.25" hidden="1" outlineLevel="1" x14ac:dyDescent="0.2">
      <c r="A181" s="54" t="s">
        <v>169</v>
      </c>
      <c r="B181" s="37"/>
      <c r="C181" s="37"/>
      <c r="D181" s="37"/>
      <c r="E181" s="37"/>
      <c r="F181" s="37"/>
      <c r="G181" s="37"/>
      <c r="H181" s="20"/>
      <c r="I181" s="36">
        <f>+('[4]Anexo 1'!B15+'[4]Anexo 1'!B19)*0.1</f>
        <v>1492015949.1894436</v>
      </c>
      <c r="J181" s="36">
        <f>+I181+H181</f>
        <v>1492015949.1894436</v>
      </c>
      <c r="K181" s="36">
        <v>123465040</v>
      </c>
      <c r="L181" s="36"/>
      <c r="M181" s="36"/>
      <c r="N181" s="36">
        <f>+J181+K181+L181+M181</f>
        <v>1615480989.1894436</v>
      </c>
      <c r="O181" s="22">
        <f t="shared" si="29"/>
        <v>3.1907946527063524E-2</v>
      </c>
    </row>
    <row r="182" spans="1:20" ht="15" collapsed="1" x14ac:dyDescent="0.25">
      <c r="A182" s="26"/>
      <c r="B182" s="37"/>
      <c r="C182" s="37"/>
      <c r="D182" s="37"/>
      <c r="E182" s="37"/>
      <c r="F182" s="37"/>
      <c r="G182" s="37"/>
      <c r="H182" s="20"/>
      <c r="I182" s="37"/>
      <c r="J182" s="37"/>
      <c r="K182" s="37"/>
      <c r="L182" s="37"/>
      <c r="M182" s="37"/>
      <c r="N182" s="37"/>
      <c r="O182" s="22"/>
    </row>
    <row r="183" spans="1:20" ht="15" x14ac:dyDescent="0.25">
      <c r="A183" s="55" t="s">
        <v>170</v>
      </c>
      <c r="B183" s="33"/>
      <c r="C183" s="33"/>
      <c r="D183" s="33"/>
      <c r="E183" s="33"/>
      <c r="F183" s="33"/>
      <c r="G183" s="33"/>
      <c r="H183" s="17"/>
      <c r="I183" s="33">
        <v>1300000000</v>
      </c>
      <c r="J183" s="33">
        <v>1300000000</v>
      </c>
      <c r="K183" s="33"/>
      <c r="L183" s="33">
        <v>1000000000</v>
      </c>
      <c r="M183" s="33">
        <v>0</v>
      </c>
      <c r="N183" s="33">
        <f>+J183+K183+L183+M183</f>
        <v>2300000000</v>
      </c>
      <c r="O183" s="18">
        <f t="shared" si="29"/>
        <v>4.5428127909489156E-2</v>
      </c>
    </row>
    <row r="184" spans="1:20" ht="15" x14ac:dyDescent="0.25">
      <c r="A184" s="55"/>
      <c r="B184" s="33"/>
      <c r="C184" s="33"/>
      <c r="D184" s="33"/>
      <c r="E184" s="33"/>
      <c r="F184" s="33"/>
      <c r="G184" s="33"/>
      <c r="H184" s="17"/>
      <c r="I184" s="33"/>
      <c r="J184" s="56"/>
      <c r="K184" s="56"/>
      <c r="L184" s="56"/>
      <c r="M184" s="56"/>
      <c r="N184" s="56"/>
      <c r="O184" s="18"/>
    </row>
    <row r="185" spans="1:20" ht="15" x14ac:dyDescent="0.25">
      <c r="A185" s="55" t="s">
        <v>171</v>
      </c>
      <c r="B185" s="33"/>
      <c r="C185" s="33"/>
      <c r="D185" s="33"/>
      <c r="E185" s="33"/>
      <c r="F185" s="33"/>
      <c r="G185" s="33"/>
      <c r="H185" s="17">
        <f>+G185</f>
        <v>0</v>
      </c>
      <c r="I185" s="33"/>
      <c r="J185" s="56">
        <f>+I185+H185</f>
        <v>0</v>
      </c>
      <c r="K185" s="56">
        <v>1000000000</v>
      </c>
      <c r="L185" s="56"/>
      <c r="M185" s="56"/>
      <c r="N185" s="56">
        <f>+J185+K185+L185+M185</f>
        <v>1000000000</v>
      </c>
      <c r="O185" s="18">
        <f t="shared" si="29"/>
        <v>1.9751359960647457E-2</v>
      </c>
    </row>
    <row r="186" spans="1:20" ht="15" x14ac:dyDescent="0.25">
      <c r="A186" s="26"/>
      <c r="B186" s="37"/>
      <c r="C186" s="37"/>
      <c r="D186" s="37"/>
      <c r="E186" s="37"/>
      <c r="F186" s="37"/>
      <c r="G186" s="37"/>
      <c r="H186" s="20"/>
      <c r="I186" s="37"/>
      <c r="J186" s="37"/>
      <c r="K186" s="37"/>
      <c r="L186" s="37"/>
      <c r="M186" s="37"/>
      <c r="N186" s="37"/>
      <c r="O186" s="18"/>
    </row>
    <row r="187" spans="1:20" ht="15" x14ac:dyDescent="0.25">
      <c r="A187" s="47" t="s">
        <v>172</v>
      </c>
      <c r="B187" s="37"/>
      <c r="C187" s="37"/>
      <c r="D187" s="37"/>
      <c r="E187" s="37"/>
      <c r="F187" s="37"/>
      <c r="G187" s="37"/>
      <c r="H187" s="27"/>
      <c r="I187" s="38">
        <f>+I188+I189</f>
        <v>1505033409.1066895</v>
      </c>
      <c r="J187" s="38">
        <f>+I187+H187</f>
        <v>1505033409.1066895</v>
      </c>
      <c r="K187" s="38">
        <f>+K188+K189</f>
        <v>2462068758</v>
      </c>
      <c r="L187" s="38">
        <f>+L188+L189</f>
        <v>-3045985420</v>
      </c>
      <c r="M187" s="38">
        <f>+M188+M189</f>
        <v>0</v>
      </c>
      <c r="N187" s="38">
        <f>+J187+K187+L187+M187</f>
        <v>921116747.10668945</v>
      </c>
      <c r="O187" s="18">
        <f t="shared" si="29"/>
        <v>1.8193308437884897E-2</v>
      </c>
      <c r="Q187" s="25"/>
    </row>
    <row r="188" spans="1:20" s="34" customFormat="1" ht="14.25" hidden="1" outlineLevel="1" x14ac:dyDescent="0.2">
      <c r="A188" s="28" t="s">
        <v>173</v>
      </c>
      <c r="B188" s="37"/>
      <c r="C188" s="37"/>
      <c r="D188" s="37"/>
      <c r="E188" s="37"/>
      <c r="F188" s="37"/>
      <c r="G188" s="37"/>
      <c r="H188" s="20"/>
      <c r="I188" s="37">
        <v>1118933326.4612694</v>
      </c>
      <c r="J188" s="37">
        <f>+I188+H188</f>
        <v>1118933326.4612694</v>
      </c>
      <c r="K188" s="37">
        <f>2057750664+552424084-205775066-34278000-23400000-20000000-80000000-42000000</f>
        <v>2204721682</v>
      </c>
      <c r="L188" s="37">
        <f>-42259368-100000000-300000000-640000000-44000000-500000000-20000000-70000000-1000000000</f>
        <v>-2716259368</v>
      </c>
      <c r="M188" s="37"/>
      <c r="N188" s="37">
        <f>+J188+K188+L188+M188</f>
        <v>607395640.46126938</v>
      </c>
      <c r="O188" s="22">
        <f t="shared" si="29"/>
        <v>1.1996889933278534E-2</v>
      </c>
      <c r="P188" s="57"/>
      <c r="Q188" s="58"/>
    </row>
    <row r="189" spans="1:20" s="34" customFormat="1" ht="14.25" hidden="1" outlineLevel="1" x14ac:dyDescent="0.2">
      <c r="A189" s="28" t="s">
        <v>174</v>
      </c>
      <c r="B189" s="37"/>
      <c r="C189" s="37"/>
      <c r="D189" s="37"/>
      <c r="E189" s="37"/>
      <c r="F189" s="37"/>
      <c r="G189" s="37"/>
      <c r="H189" s="20"/>
      <c r="I189" s="37">
        <v>386100082.64542007</v>
      </c>
      <c r="J189" s="37">
        <f>+I189+H189</f>
        <v>386100082.64542007</v>
      </c>
      <c r="K189" s="37">
        <f>1234650398+146161718-123465040-1000000000</f>
        <v>257347076</v>
      </c>
      <c r="L189" s="37">
        <f>-19726052-310000000</f>
        <v>-329726052</v>
      </c>
      <c r="M189" s="37"/>
      <c r="N189" s="37">
        <f>+J189+K189+L189+M189</f>
        <v>313721106.64542007</v>
      </c>
      <c r="O189" s="22">
        <f t="shared" si="29"/>
        <v>6.1964185046063614E-3</v>
      </c>
      <c r="P189" s="58"/>
    </row>
    <row r="190" spans="1:20" ht="15" collapsed="1" x14ac:dyDescent="0.25">
      <c r="A190" s="26"/>
      <c r="B190" s="37"/>
      <c r="C190" s="37"/>
      <c r="D190" s="37"/>
      <c r="E190" s="37"/>
      <c r="F190" s="37"/>
      <c r="G190" s="37"/>
      <c r="H190" s="20"/>
      <c r="I190" s="37"/>
      <c r="J190" s="37"/>
      <c r="K190" s="37"/>
      <c r="L190" s="37"/>
      <c r="M190" s="37"/>
      <c r="N190" s="37"/>
      <c r="O190" s="18"/>
    </row>
    <row r="191" spans="1:20" ht="15" x14ac:dyDescent="0.25">
      <c r="A191" s="26" t="s">
        <v>175</v>
      </c>
      <c r="B191" s="38">
        <f>+B50+B48</f>
        <v>1986004712.6646161</v>
      </c>
      <c r="C191" s="38">
        <f>+C48+C50</f>
        <v>4018608289.9038992</v>
      </c>
      <c r="D191" s="38">
        <f>+D50+D48</f>
        <v>2867028987.9899139</v>
      </c>
      <c r="E191" s="38">
        <f>+E50+E48</f>
        <v>1422884535.9744275</v>
      </c>
      <c r="F191" s="38">
        <f>+F50+F48</f>
        <v>10391331609.068197</v>
      </c>
      <c r="G191" s="38">
        <f>+G48+G50+G185</f>
        <v>16642096442.719547</v>
      </c>
      <c r="H191" s="27">
        <f>+B191+C191+D191+G191+E191+F191</f>
        <v>37327954578.320602</v>
      </c>
      <c r="I191" s="38">
        <f>+I187+I179+I48+I183</f>
        <v>9263408062.2993164</v>
      </c>
      <c r="J191" s="38">
        <f>+I191+H191</f>
        <v>46591362640.619919</v>
      </c>
      <c r="K191" s="38">
        <f>+K187+K185+K183+K179+K50+K48</f>
        <v>4118986864</v>
      </c>
      <c r="L191" s="38">
        <f>+L187+L185+L183+L179+L50+L48</f>
        <v>258927500</v>
      </c>
      <c r="M191" s="38">
        <f>+M187+M185+M183+M179+M50+M48</f>
        <v>-339851892</v>
      </c>
      <c r="N191" s="38">
        <f>+J191+K191+L191+M191</f>
        <v>50629425112.619919</v>
      </c>
      <c r="O191" s="18">
        <f>+N191/N191</f>
        <v>1</v>
      </c>
      <c r="P191" s="25"/>
    </row>
    <row r="192" spans="1:20" ht="15.75" thickBot="1" x14ac:dyDescent="0.3">
      <c r="A192" s="59"/>
      <c r="B192" s="60"/>
      <c r="C192" s="61"/>
      <c r="D192" s="61"/>
      <c r="E192" s="62"/>
      <c r="F192" s="61"/>
      <c r="G192" s="62"/>
      <c r="H192" s="63"/>
      <c r="I192" s="61"/>
      <c r="J192" s="61"/>
      <c r="K192" s="61"/>
      <c r="L192" s="61"/>
      <c r="M192" s="61"/>
      <c r="N192" s="61"/>
      <c r="O192" s="64"/>
      <c r="P192" s="65"/>
      <c r="Q192" s="65"/>
      <c r="R192" s="65"/>
      <c r="S192" s="65"/>
      <c r="T192" s="65"/>
    </row>
    <row r="193" spans="1:15" ht="13.5" thickTop="1" x14ac:dyDescent="0.2">
      <c r="A193" s="66"/>
      <c r="B193" s="67"/>
      <c r="C193" s="67"/>
      <c r="D193" s="67"/>
      <c r="E193" s="67"/>
      <c r="F193" s="67"/>
      <c r="G193" s="68"/>
      <c r="H193" s="69"/>
      <c r="I193" s="67"/>
      <c r="J193" s="67"/>
      <c r="K193" s="67"/>
      <c r="L193" s="67"/>
      <c r="M193" s="67"/>
      <c r="N193" s="67"/>
      <c r="O193" s="70"/>
    </row>
    <row r="194" spans="1:15" x14ac:dyDescent="0.2">
      <c r="A194" s="66"/>
      <c r="B194" s="67"/>
      <c r="C194" s="67"/>
      <c r="D194" s="67"/>
      <c r="E194" s="67"/>
      <c r="F194" s="67"/>
      <c r="G194" s="71"/>
      <c r="H194" s="67"/>
      <c r="I194" s="67"/>
      <c r="J194" s="72"/>
      <c r="K194" s="72"/>
      <c r="L194" s="72"/>
      <c r="M194" s="72"/>
      <c r="N194" s="72"/>
      <c r="O194" s="73"/>
    </row>
    <row r="195" spans="1:15" x14ac:dyDescent="0.2">
      <c r="A195" s="69"/>
      <c r="B195" s="69"/>
      <c r="C195" s="69"/>
      <c r="D195" s="69"/>
      <c r="E195" s="69"/>
      <c r="F195" s="69"/>
      <c r="G195" s="69"/>
      <c r="H195" s="69"/>
      <c r="I195" s="69"/>
      <c r="J195" s="72"/>
      <c r="K195" s="72"/>
      <c r="L195" s="72"/>
      <c r="M195" s="72"/>
      <c r="N195" s="72"/>
      <c r="O195" s="69"/>
    </row>
    <row r="196" spans="1:15" x14ac:dyDescent="0.2">
      <c r="A196" s="69"/>
      <c r="B196" s="69"/>
      <c r="C196" s="69"/>
      <c r="D196" s="69"/>
      <c r="E196" s="69"/>
      <c r="F196" s="69"/>
      <c r="G196" s="67"/>
      <c r="H196" s="67"/>
      <c r="I196" s="67"/>
      <c r="J196" s="69"/>
      <c r="K196" s="69"/>
      <c r="L196" s="69"/>
      <c r="M196" s="69"/>
      <c r="N196" s="69"/>
      <c r="O196" s="69"/>
    </row>
    <row r="197" spans="1:15" x14ac:dyDescent="0.2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</row>
    <row r="198" spans="1:15" x14ac:dyDescent="0.2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</row>
    <row r="199" spans="1:15" x14ac:dyDescent="0.2">
      <c r="A199" s="69"/>
      <c r="B199" s="69"/>
      <c r="C199" s="69"/>
      <c r="D199" s="69"/>
      <c r="E199" s="69"/>
      <c r="F199" s="69"/>
      <c r="G199" s="69"/>
      <c r="H199" s="69"/>
      <c r="I199" s="74"/>
      <c r="J199" s="69"/>
      <c r="K199" s="69"/>
      <c r="L199" s="69"/>
      <c r="M199" s="69"/>
      <c r="N199" s="69"/>
      <c r="O199" s="69"/>
    </row>
    <row r="200" spans="1:15" x14ac:dyDescent="0.2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</row>
    <row r="201" spans="1:15" x14ac:dyDescent="0.2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</row>
    <row r="202" spans="1:15" x14ac:dyDescent="0.2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</row>
    <row r="203" spans="1:15" x14ac:dyDescent="0.2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</row>
    <row r="204" spans="1:15" x14ac:dyDescent="0.2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</row>
    <row r="205" spans="1:15" x14ac:dyDescent="0.2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</row>
    <row r="206" spans="1:15" x14ac:dyDescent="0.2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</row>
    <row r="207" spans="1:15" x14ac:dyDescent="0.2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</row>
    <row r="208" spans="1:15" x14ac:dyDescent="0.2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</row>
    <row r="209" spans="1:15" x14ac:dyDescent="0.2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</row>
    <row r="210" spans="1:15" x14ac:dyDescent="0.2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</row>
    <row r="211" spans="1:15" x14ac:dyDescent="0.2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</row>
    <row r="212" spans="1:15" x14ac:dyDescent="0.2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</row>
    <row r="213" spans="1:15" x14ac:dyDescent="0.2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</row>
    <row r="214" spans="1:15" x14ac:dyDescent="0.2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</row>
    <row r="215" spans="1:15" x14ac:dyDescent="0.2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</row>
    <row r="216" spans="1:15" x14ac:dyDescent="0.2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</row>
    <row r="217" spans="1:15" x14ac:dyDescent="0.2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</row>
    <row r="218" spans="1:15" x14ac:dyDescent="0.2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</row>
    <row r="219" spans="1:15" x14ac:dyDescent="0.2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</row>
    <row r="220" spans="1:15" x14ac:dyDescent="0.2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</row>
    <row r="221" spans="1:15" x14ac:dyDescent="0.2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</row>
    <row r="222" spans="1:15" x14ac:dyDescent="0.2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</row>
    <row r="223" spans="1:15" x14ac:dyDescent="0.2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</row>
    <row r="224" spans="1:15" x14ac:dyDescent="0.2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</row>
    <row r="225" spans="1:15" x14ac:dyDescent="0.2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</row>
    <row r="226" spans="1:15" x14ac:dyDescent="0.2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</row>
    <row r="227" spans="1:15" x14ac:dyDescent="0.2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</row>
    <row r="228" spans="1:15" x14ac:dyDescent="0.2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</row>
    <row r="229" spans="1:15" x14ac:dyDescent="0.2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</row>
    <row r="230" spans="1:15" x14ac:dyDescent="0.2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</row>
    <row r="231" spans="1:15" x14ac:dyDescent="0.2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</row>
    <row r="232" spans="1:15" x14ac:dyDescent="0.2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</row>
    <row r="233" spans="1:15" x14ac:dyDescent="0.2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</row>
    <row r="234" spans="1:15" x14ac:dyDescent="0.2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</row>
    <row r="235" spans="1:15" x14ac:dyDescent="0.2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</row>
    <row r="236" spans="1:15" x14ac:dyDescent="0.2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</row>
    <row r="237" spans="1:15" x14ac:dyDescent="0.2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</row>
    <row r="238" spans="1:15" x14ac:dyDescent="0.2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</row>
    <row r="239" spans="1:15" x14ac:dyDescent="0.2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</row>
    <row r="240" spans="1:15" x14ac:dyDescent="0.2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</row>
    <row r="241" spans="1:15" x14ac:dyDescent="0.2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</row>
    <row r="242" spans="1:15" x14ac:dyDescent="0.2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</row>
    <row r="243" spans="1:15" x14ac:dyDescent="0.2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</row>
    <row r="244" spans="1:15" x14ac:dyDescent="0.2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</row>
    <row r="245" spans="1:15" x14ac:dyDescent="0.2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</row>
    <row r="246" spans="1:15" x14ac:dyDescent="0.2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</row>
    <row r="247" spans="1:15" x14ac:dyDescent="0.2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</row>
    <row r="248" spans="1:15" x14ac:dyDescent="0.2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</row>
    <row r="249" spans="1:15" x14ac:dyDescent="0.2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</row>
    <row r="250" spans="1:15" x14ac:dyDescent="0.2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</row>
    <row r="251" spans="1:15" x14ac:dyDescent="0.2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</row>
    <row r="252" spans="1:15" x14ac:dyDescent="0.2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</row>
    <row r="253" spans="1:15" x14ac:dyDescent="0.2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</row>
    <row r="254" spans="1:15" x14ac:dyDescent="0.2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</row>
    <row r="255" spans="1:15" x14ac:dyDescent="0.2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</row>
    <row r="256" spans="1:15" x14ac:dyDescent="0.2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</row>
    <row r="257" spans="1:15" x14ac:dyDescent="0.2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</row>
    <row r="258" spans="1:15" x14ac:dyDescent="0.2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</row>
    <row r="259" spans="1:15" x14ac:dyDescent="0.2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</row>
    <row r="260" spans="1:15" x14ac:dyDescent="0.2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</row>
    <row r="261" spans="1:15" x14ac:dyDescent="0.2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</row>
    <row r="262" spans="1:15" x14ac:dyDescent="0.2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</row>
    <row r="263" spans="1:15" x14ac:dyDescent="0.2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</row>
    <row r="264" spans="1:15" x14ac:dyDescent="0.2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</row>
    <row r="265" spans="1:15" x14ac:dyDescent="0.2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</row>
  </sheetData>
  <mergeCells count="4">
    <mergeCell ref="A1:O1"/>
    <mergeCell ref="A2:O2"/>
    <mergeCell ref="A3:O3"/>
    <mergeCell ref="A4:O4"/>
  </mergeCells>
  <printOptions horizontalCentered="1"/>
  <pageMargins left="0.39370078740157483" right="0.39370078740157483" top="0.39370078740157483" bottom="0.39370078740157483" header="0" footer="0"/>
  <pageSetup scale="36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2019-12-12T21:49:35Z</dcterms:created>
  <dcterms:modified xsi:type="dcterms:W3CDTF">2019-12-12T21:50:51Z</dcterms:modified>
</cp:coreProperties>
</file>