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6\Ingreso\"/>
    </mc:Choice>
  </mc:AlternateContent>
  <bookViews>
    <workbookView xWindow="0" yWindow="0" windowWidth="24000" windowHeight="9435"/>
  </bookViews>
  <sheets>
    <sheet name="Anexo 1 Minagricultu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hidden="1">#REF!</definedName>
    <definedName name="ANEXO" hidden="1">'[3]Inversión total en programas'!$A$50:$IV$50,'[3]Inversión total en programas'!$A$60:$IV$63</definedName>
    <definedName name="_xlnm.Print_Area" localSheetId="0">'Anexo 1 Minagricultura'!$A$1:$E$38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 Minagricultura'!#REF!</definedName>
    <definedName name="CUOTAPPC2005">'Anexo 1 Minagricultura'!#REF!</definedName>
    <definedName name="CUOTAPPC2013">'Anexo 1 Minagricultura'!#REF!</definedName>
    <definedName name="CUOTAPPC203">'Anexo 1 Minagricultura'!#REF!</definedName>
    <definedName name="DIAG_PPC">#REF!</definedName>
    <definedName name="DISTRIBUIDOR">#REF!</definedName>
    <definedName name="Dólar">#REF!</definedName>
    <definedName name="eeeee">#REF!</definedName>
    <definedName name="EPPC">'Anexo 1 Minagricultura'!#REF!</definedName>
    <definedName name="Euro">#REF!</definedName>
    <definedName name="FDGFDG">#REF!</definedName>
    <definedName name="FECHA_DE_RECIBIDO">[6]BASE!$E$3:$E$177</definedName>
    <definedName name="FOMENTO">'Anexo 1 Minagricultura'!#REF!</definedName>
    <definedName name="FOMENTOS">'[9]Anexo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>#REF!</definedName>
    <definedName name="ppc">'[11]Inversión total en programas'!$B$86</definedName>
    <definedName name="RESERV_FUTU">#REF!</definedName>
    <definedName name="saldo">#REF!</definedName>
    <definedName name="saldos">#REF!</definedName>
    <definedName name="SUPERA2004">'Anexo 1 Minagricultura'!#REF!</definedName>
    <definedName name="SUPERA2005">'Anexo 1 Minagricultura'!#REF!</definedName>
    <definedName name="SUPERA2010">'[11]Anexo 1 Minagricultura'!$C$21</definedName>
    <definedName name="SUPERA2012">'Anexo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1 Minagricultura'!$1:$5</definedName>
    <definedName name="_xlnm.Print_Titles">#REF!</definedName>
    <definedName name="VTAS2005">'Anexo 1 Minagricultura'!$B$32</definedName>
    <definedName name="xx">[12]Ingresos!$C$19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 Minagricultura'!$A$1:$B$38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'[14]Ingresos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6" i="1" s="1"/>
  <c r="C44" i="1"/>
  <c r="C41" i="1"/>
  <c r="C40" i="1"/>
  <c r="C42" i="1" s="1"/>
  <c r="B36" i="1"/>
  <c r="D36" i="1" s="1"/>
  <c r="B35" i="1"/>
  <c r="D35" i="1" s="1"/>
  <c r="E34" i="1"/>
  <c r="D34" i="1"/>
  <c r="E33" i="1"/>
  <c r="D33" i="1"/>
  <c r="B32" i="1"/>
  <c r="E32" i="1" s="1"/>
  <c r="C31" i="1"/>
  <c r="E29" i="1"/>
  <c r="D29" i="1"/>
  <c r="E28" i="1"/>
  <c r="D28" i="1"/>
  <c r="E27" i="1"/>
  <c r="C27" i="1"/>
  <c r="D27" i="1" s="1"/>
  <c r="B27" i="1"/>
  <c r="C25" i="1"/>
  <c r="E23" i="1"/>
  <c r="D23" i="1"/>
  <c r="E22" i="1"/>
  <c r="D22" i="1"/>
  <c r="C21" i="1"/>
  <c r="E21" i="1" s="1"/>
  <c r="B21" i="1"/>
  <c r="E19" i="1"/>
  <c r="B19" i="1"/>
  <c r="D19" i="1" s="1"/>
  <c r="B18" i="1"/>
  <c r="E18" i="1" s="1"/>
  <c r="C17" i="1"/>
  <c r="E17" i="1" s="1"/>
  <c r="E15" i="1"/>
  <c r="D15" i="1"/>
  <c r="B15" i="1"/>
  <c r="B14" i="1"/>
  <c r="E14" i="1" s="1"/>
  <c r="C13" i="1"/>
  <c r="D31" i="1" l="1"/>
  <c r="D32" i="1"/>
  <c r="D18" i="1"/>
  <c r="B31" i="1"/>
  <c r="E36" i="1"/>
  <c r="D17" i="1"/>
  <c r="E35" i="1"/>
  <c r="C11" i="1"/>
  <c r="D14" i="1"/>
  <c r="D21" i="1"/>
  <c r="B13" i="1"/>
  <c r="C38" i="1" l="1"/>
  <c r="B25" i="1"/>
  <c r="E31" i="1"/>
  <c r="E13" i="1"/>
  <c r="D13" i="1"/>
  <c r="B11" i="1"/>
  <c r="D11" i="1" s="1"/>
  <c r="E11" i="1" l="1"/>
  <c r="B38" i="1"/>
  <c r="E38" i="1" s="1"/>
  <c r="E25" i="1"/>
  <c r="D25" i="1"/>
  <c r="D38" i="1" l="1"/>
</calcChain>
</file>

<file path=xl/comments1.xml><?xml version="1.0" encoding="utf-8"?>
<comments xmlns="http://schemas.openxmlformats.org/spreadsheetml/2006/main">
  <authors>
    <author>Oscar Rubio</author>
  </authors>
  <commentList>
    <comment ref="E34" authorId="0" shapeId="0">
      <text>
        <r>
          <rPr>
            <sz val="9"/>
            <color indexed="81"/>
            <rFont val="Tahoma"/>
            <family val="2"/>
          </rPr>
          <t>Contabilidad registro en el ingresos en la vigencia 2015 $159.000.000 correspondiente al convenio ICA-carta de enetendimiento No 1, sin embargo el recurso fue consignado hasta el 2016, se ejecuto por este convenio $52.263.139 se devuelve al ICA vr no ejecutado$106.736.861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 xml:space="preserve">No se logro concretar para el trimestre el convenio de coperación con la Secretaria de Pereira </t>
        </r>
      </text>
    </comment>
  </commentList>
</comments>
</file>

<file path=xl/sharedStrings.xml><?xml version="1.0" encoding="utf-8"?>
<sst xmlns="http://schemas.openxmlformats.org/spreadsheetml/2006/main" count="39" uniqueCount="34">
  <si>
    <t>MINISTERIO DE AGRICULTURA Y DESARROLLO RURAL</t>
  </si>
  <si>
    <t>DIRECCIÓN DE PLANEACIÓN Y SEGUIMIENTO PRESUPUESTAL</t>
  </si>
  <si>
    <t>PRESUPUESTO DE INGRESOS VIGENCIA  2016</t>
  </si>
  <si>
    <t>EJECUCIÓN TRIMESTRE ENERO-MARZO 2016</t>
  </si>
  <si>
    <t>ANEXO 1</t>
  </si>
  <si>
    <t>CUENTAS</t>
  </si>
  <si>
    <t>PRESUPUESTO ENERO-MARZO 2016</t>
  </si>
  <si>
    <t>PRESUPUESTO EJECUTADO ENERO-MARZO 2016</t>
  </si>
  <si>
    <t>ACUERDO 6/16</t>
  </si>
  <si>
    <t>% EJECUCIÓN</t>
  </si>
  <si>
    <t>ENE-MAR</t>
  </si>
  <si>
    <t>% PARTICIPACIÓN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</si>
  <si>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</si>
  <si>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</si>
  <si>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</si>
  <si>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</si>
  <si>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</si>
  <si>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</si>
  <si>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</si>
  <si>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</si>
  <si>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</si>
  <si>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</si>
  <si>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</si>
  <si>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</si>
  <si>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</si>
  <si>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</si>
  <si>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</si>
  <si>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</si>
  <si>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</si>
  <si>
    <t>INGRESOS FNP</t>
  </si>
  <si>
    <t>GASTOS FNP</t>
  </si>
  <si>
    <t>DIFERENCIA</t>
  </si>
  <si>
    <t>INGRESOS PPC</t>
  </si>
  <si>
    <t>GASTOS 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</si>
</sst>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* #,##0_);_(* \(#,##0\);_(* &quot;-&quot;??_);_(@_)"/>
    <numFmt numFmtId="166" formatCode="_ * #,##0_ ;_ * \-#,##0_ ;_ * &quot;-&quot;??_ ;_ @_ "/>
    <numFmt numFmtId="167" formatCode="_ * #,##0.00_ ;_ * \-#,##0.00_ ;_ * &quot;-&quot;??_ ;_ @_ "/>
  </numFmts>
  <fonts count="8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indexed="10"/>
      <name val="Comic Sans MS"/>
      <family val="4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1" applyFont="1"/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wrapText="1"/>
    </xf>
    <xf numFmtId="165" fontId="4" fillId="3" borderId="11" xfId="3" applyNumberFormat="1" applyFont="1" applyFill="1" applyBorder="1" applyAlignment="1">
      <alignment horizontal="center" wrapText="1"/>
    </xf>
    <xf numFmtId="165" fontId="4" fillId="3" borderId="12" xfId="3" applyNumberFormat="1" applyFont="1" applyFill="1" applyBorder="1" applyAlignment="1">
      <alignment horizontal="center" wrapText="1"/>
    </xf>
    <xf numFmtId="166" fontId="4" fillId="3" borderId="5" xfId="0" applyNumberFormat="1" applyFont="1" applyFill="1" applyBorder="1" applyAlignment="1">
      <alignment wrapText="1"/>
    </xf>
    <xf numFmtId="10" fontId="4" fillId="0" borderId="13" xfId="2" applyNumberFormat="1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166" fontId="2" fillId="3" borderId="15" xfId="4" applyNumberFormat="1" applyFont="1" applyFill="1" applyBorder="1" applyAlignment="1">
      <alignment wrapText="1"/>
    </xf>
    <xf numFmtId="10" fontId="4" fillId="0" borderId="16" xfId="2" applyNumberFormat="1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165" fontId="4" fillId="0" borderId="18" xfId="3" applyNumberFormat="1" applyFont="1" applyFill="1" applyBorder="1" applyAlignment="1">
      <alignment wrapText="1"/>
    </xf>
    <xf numFmtId="166" fontId="3" fillId="0" borderId="0" xfId="0" applyNumberFormat="1" applyFont="1"/>
    <xf numFmtId="166" fontId="2" fillId="0" borderId="15" xfId="4" applyNumberFormat="1" applyFont="1" applyFill="1" applyBorder="1" applyAlignment="1">
      <alignment wrapText="1"/>
    </xf>
    <xf numFmtId="10" fontId="2" fillId="0" borderId="16" xfId="2" applyNumberFormat="1" applyFont="1" applyFill="1" applyBorder="1" applyAlignment="1">
      <alignment wrapText="1"/>
    </xf>
    <xf numFmtId="165" fontId="3" fillId="0" borderId="0" xfId="0" applyNumberFormat="1" applyFont="1"/>
    <xf numFmtId="166" fontId="6" fillId="0" borderId="0" xfId="0" applyNumberFormat="1" applyFont="1"/>
    <xf numFmtId="0" fontId="4" fillId="0" borderId="14" xfId="0" applyFont="1" applyFill="1" applyBorder="1" applyAlignment="1">
      <alignment wrapText="1"/>
    </xf>
    <xf numFmtId="166" fontId="4" fillId="0" borderId="15" xfId="4" applyNumberFormat="1" applyFont="1" applyFill="1" applyBorder="1" applyAlignment="1">
      <alignment wrapText="1"/>
    </xf>
    <xf numFmtId="10" fontId="2" fillId="0" borderId="13" xfId="2" applyNumberFormat="1" applyFont="1" applyFill="1" applyBorder="1" applyAlignment="1">
      <alignment wrapText="1"/>
    </xf>
    <xf numFmtId="3" fontId="6" fillId="0" borderId="0" xfId="0" applyNumberFormat="1" applyFont="1"/>
    <xf numFmtId="166" fontId="4" fillId="0" borderId="18" xfId="4" applyNumberFormat="1" applyFont="1" applyFill="1" applyBorder="1" applyAlignment="1">
      <alignment wrapText="1"/>
    </xf>
    <xf numFmtId="3" fontId="3" fillId="0" borderId="0" xfId="0" applyNumberFormat="1" applyFont="1"/>
    <xf numFmtId="166" fontId="2" fillId="0" borderId="15" xfId="2" applyNumberFormat="1" applyFont="1" applyFill="1" applyBorder="1" applyAlignment="1">
      <alignment wrapText="1"/>
    </xf>
    <xf numFmtId="165" fontId="6" fillId="0" borderId="0" xfId="0" applyNumberFormat="1" applyFont="1"/>
    <xf numFmtId="0" fontId="6" fillId="0" borderId="0" xfId="0" applyFont="1"/>
    <xf numFmtId="0" fontId="2" fillId="0" borderId="19" xfId="0" applyFont="1" applyFill="1" applyBorder="1" applyAlignment="1">
      <alignment wrapText="1"/>
    </xf>
    <xf numFmtId="166" fontId="2" fillId="0" borderId="20" xfId="4" applyNumberFormat="1" applyFont="1" applyFill="1" applyBorder="1" applyAlignment="1">
      <alignment wrapText="1"/>
    </xf>
    <xf numFmtId="166" fontId="2" fillId="3" borderId="20" xfId="4" applyNumberFormat="1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166" fontId="4" fillId="3" borderId="22" xfId="0" applyNumberFormat="1" applyFont="1" applyFill="1" applyBorder="1" applyAlignment="1">
      <alignment wrapText="1"/>
    </xf>
    <xf numFmtId="10" fontId="4" fillId="0" borderId="23" xfId="2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</cellXfs>
  <cellStyles count="5">
    <cellStyle name="Millares_Formato Presupuesto Minagricultura" xfId="4"/>
    <cellStyle name="Millares_INGRESOS 2005" xf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SOLICITUD%20&#193;REAS/I%20TRIMESTRE%202016/PRESUPUESTO%20PPC%20Y%20SANIDAD%20PRIMER%20TRIMESTRE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6/Anexos/Presupuesto%20PPC%20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6/CIERRE%20ENE-M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onsolidado área PPC "/>
      <sheetName val="I TRE PPC"/>
      <sheetName val="Ingresos 2016"/>
      <sheetName val="Ventas PPC"/>
      <sheetName val="CONSOLIDADO SANIDAD"/>
      <sheetName val="1er TRE SANIDAD"/>
      <sheetName val="Anexo 2 "/>
    </sheetNames>
    <sheetDataSet>
      <sheetData sheetId="0"/>
      <sheetData sheetId="1"/>
      <sheetData sheetId="2"/>
      <sheetData sheetId="3">
        <row r="54">
          <cell r="C54">
            <v>549258751.20000005</v>
          </cell>
        </row>
      </sheetData>
      <sheetData sheetId="4"/>
      <sheetData sheetId="5"/>
      <sheetData sheetId="6"/>
      <sheetData sheetId="7">
        <row r="13">
          <cell r="G13">
            <v>4400000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Anexo 2 "/>
      <sheetName val="Funcionamiento"/>
      <sheetName val="Nómina y honorarios 2015"/>
      <sheetName val="Ajuste salarios Coordinadores "/>
      <sheetName val="Detalle Incremento Nomina"/>
    </sheetNames>
    <sheetDataSet>
      <sheetData sheetId="0"/>
      <sheetData sheetId="1">
        <row r="12">
          <cell r="C12">
            <v>8445171</v>
          </cell>
        </row>
        <row r="20">
          <cell r="C20">
            <v>92190000</v>
          </cell>
        </row>
      </sheetData>
      <sheetData sheetId="2">
        <row r="111">
          <cell r="K111">
            <v>2860574707</v>
          </cell>
        </row>
        <row r="195">
          <cell r="K195">
            <v>245492589</v>
          </cell>
        </row>
        <row r="203">
          <cell r="K203">
            <v>6738866176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Normal="100" zoomScaleSheetLayoutView="80" workbookViewId="0">
      <pane xSplit="1" ySplit="10" topLeftCell="B11" activePane="bottomRight" state="frozen"/>
      <selection activeCell="X27" sqref="X27"/>
      <selection pane="topRight" activeCell="X27" sqref="X27"/>
      <selection pane="bottomLeft" activeCell="X27" sqref="X27"/>
      <selection pane="bottomRight" activeCell="C11" sqref="C11"/>
    </sheetView>
  </sheetViews>
  <sheetFormatPr baseColWidth="10" defaultRowHeight="15" outlineLevelRow="1" x14ac:dyDescent="0.3"/>
  <cols>
    <col min="1" max="1" width="35.5703125" style="2" customWidth="1"/>
    <col min="2" max="3" width="20.5703125" style="2" customWidth="1"/>
    <col min="4" max="4" width="17.7109375" style="2" customWidth="1"/>
    <col min="5" max="5" width="17.85546875" style="2" customWidth="1"/>
    <col min="6" max="6" width="23" style="2" customWidth="1"/>
    <col min="7" max="7" width="18" style="2" bestFit="1" customWidth="1"/>
    <col min="8" max="8" width="12.5703125" style="2" bestFit="1" customWidth="1"/>
    <col min="9" max="9" width="16.140625" style="2" bestFit="1" customWidth="1"/>
    <col min="10" max="10" width="12" style="2" bestFit="1" customWidth="1"/>
    <col min="11" max="11" width="11.85546875" style="2" bestFit="1" customWidth="1"/>
    <col min="12" max="12" width="12" style="2" bestFit="1" customWidth="1"/>
    <col min="13" max="16384" width="11.42578125" style="2"/>
  </cols>
  <sheetData>
    <row r="1" spans="1:10" ht="15.75" x14ac:dyDescent="0.3">
      <c r="A1" s="1"/>
      <c r="B1" s="1"/>
      <c r="C1" s="1"/>
      <c r="D1" s="1"/>
      <c r="E1" s="1"/>
    </row>
    <row r="2" spans="1:10" ht="15.75" x14ac:dyDescent="0.3">
      <c r="A2" s="3" t="s">
        <v>0</v>
      </c>
      <c r="B2" s="3"/>
      <c r="C2" s="3"/>
      <c r="D2" s="3"/>
      <c r="E2" s="3"/>
    </row>
    <row r="3" spans="1:10" ht="15.75" x14ac:dyDescent="0.3">
      <c r="A3" s="3" t="s">
        <v>1</v>
      </c>
      <c r="B3" s="3"/>
      <c r="C3" s="3"/>
      <c r="D3" s="3"/>
      <c r="E3" s="3"/>
    </row>
    <row r="4" spans="1:10" ht="15.75" x14ac:dyDescent="0.3">
      <c r="A4" s="3" t="s">
        <v>2</v>
      </c>
      <c r="B4" s="3"/>
      <c r="C4" s="3"/>
      <c r="D4" s="3"/>
      <c r="E4" s="3"/>
      <c r="F4" s="4"/>
      <c r="G4" s="5"/>
    </row>
    <row r="5" spans="1:10" ht="15.75" x14ac:dyDescent="0.3">
      <c r="A5" s="6" t="s">
        <v>3</v>
      </c>
      <c r="B5" s="7"/>
      <c r="C5" s="7"/>
      <c r="D5" s="7"/>
      <c r="E5" s="7"/>
      <c r="F5" s="4"/>
    </row>
    <row r="6" spans="1:10" ht="15.75" x14ac:dyDescent="0.3">
      <c r="A6" s="8" t="s">
        <v>4</v>
      </c>
      <c r="B6" s="8"/>
      <c r="C6" s="8"/>
      <c r="D6" s="8"/>
      <c r="E6" s="8"/>
      <c r="F6" s="4"/>
    </row>
    <row r="7" spans="1:10" ht="16.5" thickBot="1" x14ac:dyDescent="0.35">
      <c r="A7" s="9"/>
      <c r="B7" s="9"/>
      <c r="C7" s="9"/>
      <c r="D7" s="9"/>
      <c r="E7" s="9"/>
      <c r="F7" s="4"/>
    </row>
    <row r="8" spans="1:10" ht="15.75" thickTop="1" x14ac:dyDescent="0.3">
      <c r="A8" s="10" t="s">
        <v>5</v>
      </c>
      <c r="B8" s="11" t="s">
        <v>6</v>
      </c>
      <c r="C8" s="11" t="s">
        <v>7</v>
      </c>
      <c r="D8" s="11" t="s">
        <v>8</v>
      </c>
      <c r="E8" s="12" t="s">
        <v>9</v>
      </c>
    </row>
    <row r="9" spans="1:10" x14ac:dyDescent="0.3">
      <c r="A9" s="13"/>
      <c r="B9" s="14" t="s">
        <v>10</v>
      </c>
      <c r="C9" s="14"/>
      <c r="D9" s="14"/>
      <c r="E9" s="15" t="s">
        <v>11</v>
      </c>
    </row>
    <row r="10" spans="1:10" ht="28.5" customHeight="1" thickBot="1" x14ac:dyDescent="0.35">
      <c r="A10" s="16"/>
      <c r="B10" s="17">
        <v>2016</v>
      </c>
      <c r="C10" s="17"/>
      <c r="D10" s="17"/>
      <c r="E10" s="18"/>
    </row>
    <row r="11" spans="1:10" ht="15.75" customHeight="1" x14ac:dyDescent="0.3">
      <c r="A11" s="19" t="s">
        <v>12</v>
      </c>
      <c r="B11" s="20">
        <f>+B13+B17+B21</f>
        <v>8359506688</v>
      </c>
      <c r="C11" s="21">
        <f>+C13+C17+C21</f>
        <v>7100186969</v>
      </c>
      <c r="D11" s="22">
        <f>+C11-B11</f>
        <v>-1259319719</v>
      </c>
      <c r="E11" s="23">
        <f>+C11/B11</f>
        <v>0.84935478061070968</v>
      </c>
    </row>
    <row r="12" spans="1:10" ht="13.5" customHeight="1" x14ac:dyDescent="0.3">
      <c r="A12" s="24"/>
      <c r="B12" s="25"/>
      <c r="C12" s="25"/>
      <c r="D12" s="25"/>
      <c r="E12" s="26"/>
    </row>
    <row r="13" spans="1:10" ht="30.75" x14ac:dyDescent="0.3">
      <c r="A13" s="27" t="s">
        <v>13</v>
      </c>
      <c r="B13" s="28">
        <f>+B14+B15</f>
        <v>5937803450</v>
      </c>
      <c r="C13" s="28">
        <f>+C14+C15</f>
        <v>6327782847</v>
      </c>
      <c r="D13" s="28">
        <f>+C13-B13</f>
        <v>389979397</v>
      </c>
      <c r="E13" s="26">
        <f>+C13/B13</f>
        <v>1.06567738394911</v>
      </c>
      <c r="H13" s="29"/>
    </row>
    <row r="14" spans="1:10" ht="15.75" x14ac:dyDescent="0.3">
      <c r="A14" s="24" t="s">
        <v>14</v>
      </c>
      <c r="B14" s="30">
        <f>+(267383+258130+281912)*(7354*62.5%)</f>
        <v>3711127156.25</v>
      </c>
      <c r="C14" s="30">
        <v>3954864254.25</v>
      </c>
      <c r="D14" s="30">
        <f>+C14-B14</f>
        <v>243737098</v>
      </c>
      <c r="E14" s="31">
        <f>+C14/B14</f>
        <v>1.0656773771789296</v>
      </c>
      <c r="G14" s="32"/>
      <c r="J14" s="29"/>
    </row>
    <row r="15" spans="1:10" ht="30" x14ac:dyDescent="0.3">
      <c r="A15" s="24" t="s">
        <v>15</v>
      </c>
      <c r="B15" s="30">
        <f>+(267383+258130+281912)*(7354*37.5%)</f>
        <v>2226676293.75</v>
      </c>
      <c r="C15" s="30">
        <v>2372918592.75</v>
      </c>
      <c r="D15" s="30">
        <f>+C15-B15</f>
        <v>146242299</v>
      </c>
      <c r="E15" s="31">
        <f>+C15/B15</f>
        <v>1.0656773952327439</v>
      </c>
      <c r="G15" s="32"/>
      <c r="J15" s="29"/>
    </row>
    <row r="16" spans="1:10" ht="15.75" x14ac:dyDescent="0.3">
      <c r="A16" s="24"/>
      <c r="B16" s="30"/>
      <c r="C16" s="30"/>
      <c r="D16" s="30"/>
      <c r="E16" s="31"/>
      <c r="G16" s="33"/>
      <c r="J16" s="29"/>
    </row>
    <row r="17" spans="1:8" ht="30.75" x14ac:dyDescent="0.3">
      <c r="A17" s="34" t="s">
        <v>16</v>
      </c>
      <c r="B17" s="35">
        <v>90000000</v>
      </c>
      <c r="C17" s="35">
        <f>+C18+C19</f>
        <v>218686123</v>
      </c>
      <c r="D17" s="35">
        <f>+C17-B17</f>
        <v>128686123</v>
      </c>
      <c r="E17" s="26">
        <f>+C17/B17</f>
        <v>2.429845811111111</v>
      </c>
      <c r="G17" s="29"/>
    </row>
    <row r="18" spans="1:8" ht="15.75" x14ac:dyDescent="0.3">
      <c r="A18" s="24" t="s">
        <v>14</v>
      </c>
      <c r="B18" s="30">
        <f>+B17*62.5%</f>
        <v>56250000</v>
      </c>
      <c r="C18" s="30">
        <v>136678826</v>
      </c>
      <c r="D18" s="30">
        <f>+C18-B18</f>
        <v>80428826</v>
      </c>
      <c r="E18" s="31">
        <f>+C18/B18</f>
        <v>2.4298457955555555</v>
      </c>
      <c r="G18" s="29"/>
    </row>
    <row r="19" spans="1:8" ht="30" x14ac:dyDescent="0.3">
      <c r="A19" s="24" t="s">
        <v>15</v>
      </c>
      <c r="B19" s="30">
        <f>+B17*37.5%</f>
        <v>33750000</v>
      </c>
      <c r="C19" s="30">
        <v>82007297</v>
      </c>
      <c r="D19" s="30">
        <f>+C19-B19</f>
        <v>48257297</v>
      </c>
      <c r="E19" s="31">
        <f>+C19/B19</f>
        <v>2.4298458370370368</v>
      </c>
      <c r="G19" s="29"/>
    </row>
    <row r="20" spans="1:8" ht="15.75" x14ac:dyDescent="0.3">
      <c r="A20" s="24"/>
      <c r="B20" s="30"/>
      <c r="C20" s="30"/>
      <c r="D20" s="30"/>
      <c r="E20" s="36"/>
      <c r="G20" s="37"/>
      <c r="H20" s="29"/>
    </row>
    <row r="21" spans="1:8" ht="30.75" x14ac:dyDescent="0.3">
      <c r="A21" s="27" t="s">
        <v>17</v>
      </c>
      <c r="B21" s="38">
        <f>+B22+B23</f>
        <v>2331703238</v>
      </c>
      <c r="C21" s="38">
        <f>+C22+C23</f>
        <v>553717999</v>
      </c>
      <c r="D21" s="38">
        <f>+C21-B21</f>
        <v>-1777985239</v>
      </c>
      <c r="E21" s="26">
        <f>+C21/B21</f>
        <v>0.23747361584270357</v>
      </c>
      <c r="G21" s="39"/>
    </row>
    <row r="22" spans="1:8" ht="15.75" x14ac:dyDescent="0.3">
      <c r="A22" s="24" t="s">
        <v>14</v>
      </c>
      <c r="B22" s="40">
        <v>493775959</v>
      </c>
      <c r="C22" s="40"/>
      <c r="D22" s="40">
        <f>+C22-B22</f>
        <v>-493775959</v>
      </c>
      <c r="E22" s="31">
        <f>+C22/B22</f>
        <v>0</v>
      </c>
      <c r="G22" s="41"/>
    </row>
    <row r="23" spans="1:8" ht="30" x14ac:dyDescent="0.3">
      <c r="A23" s="24" t="s">
        <v>15</v>
      </c>
      <c r="B23" s="30">
        <v>1837927279</v>
      </c>
      <c r="C23" s="30">
        <v>553717999</v>
      </c>
      <c r="D23" s="30">
        <f>+C23-B23</f>
        <v>-1284209280</v>
      </c>
      <c r="E23" s="31">
        <f>+C23/B23</f>
        <v>0.30127307283957017</v>
      </c>
      <c r="G23" s="42"/>
    </row>
    <row r="24" spans="1:8" ht="15.75" x14ac:dyDescent="0.3">
      <c r="A24" s="24"/>
      <c r="B24" s="30"/>
      <c r="C24" s="30"/>
      <c r="D24" s="30"/>
      <c r="E24" s="31"/>
      <c r="G24" s="42"/>
    </row>
    <row r="25" spans="1:8" ht="30.75" x14ac:dyDescent="0.3">
      <c r="A25" s="34" t="s">
        <v>18</v>
      </c>
      <c r="B25" s="35">
        <f>+B27+B31</f>
        <v>719689876.20000005</v>
      </c>
      <c r="C25" s="35">
        <f>+C27+C31</f>
        <v>597330045.20000005</v>
      </c>
      <c r="D25" s="35">
        <f>+C25-B25</f>
        <v>-122359831</v>
      </c>
      <c r="E25" s="26">
        <f>+C25/B25</f>
        <v>0.82998255909049845</v>
      </c>
      <c r="G25" s="39"/>
    </row>
    <row r="26" spans="1:8" ht="15.75" x14ac:dyDescent="0.3">
      <c r="A26" s="24"/>
      <c r="B26" s="30"/>
      <c r="C26" s="30"/>
      <c r="D26" s="30"/>
      <c r="E26" s="26"/>
      <c r="G26" s="29"/>
    </row>
    <row r="27" spans="1:8" ht="15.75" x14ac:dyDescent="0.3">
      <c r="A27" s="34" t="s">
        <v>19</v>
      </c>
      <c r="B27" s="35">
        <f>+B28+B29</f>
        <v>67958504</v>
      </c>
      <c r="C27" s="35">
        <f>+C28+C29</f>
        <v>98792997</v>
      </c>
      <c r="D27" s="35">
        <f>+C27-B27</f>
        <v>30834493</v>
      </c>
      <c r="E27" s="26">
        <f>+C27/B27</f>
        <v>1.4537253056659398</v>
      </c>
    </row>
    <row r="28" spans="1:8" ht="15.75" x14ac:dyDescent="0.3">
      <c r="A28" s="24" t="s">
        <v>20</v>
      </c>
      <c r="B28" s="30">
        <v>12937931</v>
      </c>
      <c r="C28" s="30">
        <v>16572010</v>
      </c>
      <c r="D28" s="30">
        <f>+C28-B28</f>
        <v>3634079</v>
      </c>
      <c r="E28" s="31">
        <f>+C28/B28</f>
        <v>1.2808856377422324</v>
      </c>
      <c r="G28" s="29"/>
    </row>
    <row r="29" spans="1:8" ht="15.75" x14ac:dyDescent="0.3">
      <c r="A29" s="24" t="s">
        <v>21</v>
      </c>
      <c r="B29" s="30">
        <v>55020573</v>
      </c>
      <c r="C29" s="30">
        <v>82220987</v>
      </c>
      <c r="D29" s="30">
        <f>+C29-B29</f>
        <v>27200414</v>
      </c>
      <c r="E29" s="31">
        <f>+C29/B29</f>
        <v>1.4943680611977632</v>
      </c>
      <c r="G29" s="29"/>
    </row>
    <row r="30" spans="1:8" ht="15.75" x14ac:dyDescent="0.3">
      <c r="A30" s="24"/>
      <c r="B30" s="30"/>
      <c r="C30" s="30"/>
      <c r="D30" s="30"/>
      <c r="E30" s="31"/>
    </row>
    <row r="31" spans="1:8" ht="15.75" x14ac:dyDescent="0.3">
      <c r="A31" s="34" t="s">
        <v>22</v>
      </c>
      <c r="B31" s="35">
        <f>SUM(B32:B36)</f>
        <v>651731372.20000005</v>
      </c>
      <c r="C31" s="35">
        <f>SUM(C32:C36)</f>
        <v>498537048.20000005</v>
      </c>
      <c r="D31" s="35">
        <f t="shared" ref="D31:D36" si="0">+C31-B31</f>
        <v>-153194324</v>
      </c>
      <c r="E31" s="26">
        <f t="shared" ref="E31:E36" si="1">+C31/B31</f>
        <v>0.7649425353226843</v>
      </c>
    </row>
    <row r="32" spans="1:8" ht="15.75" x14ac:dyDescent="0.3">
      <c r="A32" s="24" t="s">
        <v>23</v>
      </c>
      <c r="B32" s="30">
        <f>+'[1]Ingresos 2016'!$C$54</f>
        <v>549258751.20000005</v>
      </c>
      <c r="C32" s="30">
        <v>399037444.20000005</v>
      </c>
      <c r="D32" s="30">
        <f t="shared" si="0"/>
        <v>-150221307</v>
      </c>
      <c r="E32" s="31">
        <f t="shared" si="1"/>
        <v>0.72650175045586063</v>
      </c>
    </row>
    <row r="33" spans="1:5" ht="15.75" x14ac:dyDescent="0.3">
      <c r="A33" s="43" t="s">
        <v>24</v>
      </c>
      <c r="B33" s="44">
        <v>1093708</v>
      </c>
      <c r="C33" s="44">
        <v>3551638</v>
      </c>
      <c r="D33" s="44">
        <f t="shared" si="0"/>
        <v>2457930</v>
      </c>
      <c r="E33" s="31">
        <f t="shared" si="1"/>
        <v>3.2473365834390897</v>
      </c>
    </row>
    <row r="34" spans="1:5" ht="15.75" x14ac:dyDescent="0.3">
      <c r="A34" s="43" t="s">
        <v>25</v>
      </c>
      <c r="B34" s="44">
        <v>743742</v>
      </c>
      <c r="C34" s="44">
        <v>52490599</v>
      </c>
      <c r="D34" s="44">
        <f t="shared" si="0"/>
        <v>51746857</v>
      </c>
      <c r="E34" s="31">
        <f t="shared" si="1"/>
        <v>70.576354434736771</v>
      </c>
    </row>
    <row r="35" spans="1:5" ht="15.75" x14ac:dyDescent="0.3">
      <c r="A35" s="43" t="s">
        <v>26</v>
      </c>
      <c r="B35" s="44">
        <f>+'[2]Otros ingresos'!C12</f>
        <v>8445171</v>
      </c>
      <c r="C35" s="44">
        <v>15738706</v>
      </c>
      <c r="D35" s="44">
        <f t="shared" si="0"/>
        <v>7293535</v>
      </c>
      <c r="E35" s="31">
        <f t="shared" si="1"/>
        <v>1.863633785508902</v>
      </c>
    </row>
    <row r="36" spans="1:5" ht="15.75" x14ac:dyDescent="0.3">
      <c r="A36" s="43" t="s">
        <v>27</v>
      </c>
      <c r="B36" s="44">
        <f>+'[2]Otros ingresos'!C20</f>
        <v>92190000</v>
      </c>
      <c r="C36" s="44">
        <v>27718661</v>
      </c>
      <c r="D36" s="44">
        <f t="shared" si="0"/>
        <v>-64471339</v>
      </c>
      <c r="E36" s="31">
        <f t="shared" si="1"/>
        <v>0.30066884694652346</v>
      </c>
    </row>
    <row r="37" spans="1:5" ht="16.5" thickBot="1" x14ac:dyDescent="0.35">
      <c r="A37" s="43"/>
      <c r="B37" s="45"/>
      <c r="C37" s="45"/>
      <c r="D37" s="45"/>
      <c r="E37" s="31"/>
    </row>
    <row r="38" spans="1:5" ht="16.5" thickBot="1" x14ac:dyDescent="0.35">
      <c r="A38" s="46" t="s">
        <v>28</v>
      </c>
      <c r="B38" s="47">
        <f>+B25+B11</f>
        <v>9079196564.2000008</v>
      </c>
      <c r="C38" s="47">
        <f>+C25+C11</f>
        <v>7697517014.1999998</v>
      </c>
      <c r="D38" s="47">
        <f>+C38-B38</f>
        <v>-1381679550.000001</v>
      </c>
      <c r="E38" s="48">
        <f>+C38/B38</f>
        <v>0.84781918309291004</v>
      </c>
    </row>
    <row r="39" spans="1:5" ht="15.75" thickTop="1" x14ac:dyDescent="0.3">
      <c r="A39"/>
    </row>
    <row r="40" spans="1:5" ht="15.75" hidden="1" outlineLevel="1" x14ac:dyDescent="0.3">
      <c r="A40" s="49" t="s">
        <v>29</v>
      </c>
      <c r="C40" s="39">
        <f>+C14+C18+C22+C28+C33+C35+C36</f>
        <v>4155124095.25</v>
      </c>
    </row>
    <row r="41" spans="1:5" ht="15.75" hidden="1" outlineLevel="1" x14ac:dyDescent="0.3">
      <c r="A41" s="49" t="s">
        <v>30</v>
      </c>
      <c r="C41" s="39">
        <f>+'[2]Anexo 2 '!K203-'[2]Anexo 2 '!K111-'[2]Anexo 2 '!K195-313215619-186663390</f>
        <v>3132919871</v>
      </c>
    </row>
    <row r="42" spans="1:5" ht="15.75" hidden="1" outlineLevel="1" x14ac:dyDescent="0.3">
      <c r="A42" s="49" t="s">
        <v>31</v>
      </c>
      <c r="C42" s="39">
        <f>+C40-C41</f>
        <v>1022204224.25</v>
      </c>
    </row>
    <row r="43" spans="1:5" hidden="1" outlineLevel="1" x14ac:dyDescent="0.3">
      <c r="A43"/>
    </row>
    <row r="44" spans="1:5" ht="15.75" hidden="1" outlineLevel="1" x14ac:dyDescent="0.3">
      <c r="A44" s="49" t="s">
        <v>32</v>
      </c>
      <c r="C44" s="39">
        <f>+C15+C19+C23+C29+C32+C34</f>
        <v>3542392918.9499998</v>
      </c>
    </row>
    <row r="45" spans="1:5" ht="15.75" hidden="1" outlineLevel="1" x14ac:dyDescent="0.3">
      <c r="A45" s="49" t="s">
        <v>33</v>
      </c>
      <c r="C45" s="39">
        <f>+'[2]Anexo 2 '!K111+'[2]Anexo 2 '!K195+313215619+186663390</f>
        <v>3605946305</v>
      </c>
    </row>
    <row r="46" spans="1:5" ht="15.75" hidden="1" outlineLevel="1" x14ac:dyDescent="0.3">
      <c r="A46" s="49" t="s">
        <v>31</v>
      </c>
      <c r="C46" s="39">
        <f>+C44-C45</f>
        <v>-63553386.050000191</v>
      </c>
    </row>
    <row r="47" spans="1:5" collapsed="1" x14ac:dyDescent="0.3">
      <c r="A47"/>
    </row>
    <row r="48" spans="1:5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</sheetData>
  <mergeCells count="9">
    <mergeCell ref="A2:E2"/>
    <mergeCell ref="A3:E3"/>
    <mergeCell ref="A4:E4"/>
    <mergeCell ref="A6:E6"/>
    <mergeCell ref="A8:A10"/>
    <mergeCell ref="B8:B10"/>
    <mergeCell ref="C8:C10"/>
    <mergeCell ref="D8:D10"/>
    <mergeCell ref="E8:E10"/>
  </mergeCells>
  <printOptions horizontalCentered="1"/>
  <pageMargins left="0.39370078740157483" right="0.39370078740157483" top="0.59055118110236227" bottom="0.59055118110236227" header="0.51181102362204722" footer="0.51181102362204722"/>
  <pageSetup scale="8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Anexo 1 Minagricultura</vt:lpstr>
      <vt:lpstr>'Anexo 1 Minagricultura'!Área_de_impresión</vt:lpstr>
      <vt:lpstr>'Anexo 1 Minagricultura'!Títulos_a_imprimir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2019-10-16T17:44:52Z</dcterms:created>
  <dcterms:modified xsi:type="dcterms:W3CDTF">2019-10-16T17:45:17Z</dcterms:modified>
</cp:coreProperties>
</file>