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Ejecución presupuestal historica anual\2019\Ingreso\"/>
    </mc:Choice>
  </mc:AlternateContent>
  <xr:revisionPtr revIDLastSave="0" documentId="8_{46BB959E-7B51-4DA7-898B-85EEC83606BB}" xr6:coauthVersionLast="45" xr6:coauthVersionMax="45" xr10:uidLastSave="{00000000-0000-0000-0000-000000000000}"/>
  <bookViews>
    <workbookView xWindow="-120" yWindow="-120" windowWidth="20730" windowHeight="11160" xr2:uid="{995071AC-80E5-48AF-B503-176A319AD8FE}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'[2]Inversión total en programas'!$50:$50,'[2]Inversión total en programas'!$60:$63</definedName>
    <definedName name="_xlnm.Print_Area" localSheetId="0">'Anexo 1'!$A$1:$E$39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'Anexo 1'!$B$16</definedName>
    <definedName name="RESERV_FUTU">#REF!</definedName>
    <definedName name="saldo">#REF!</definedName>
    <definedName name="saldos">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1'!$1:$6</definedName>
    <definedName name="_xlnm.Print_Titles">#REF!</definedName>
    <definedName name="VTAS2005">'Anexo 1'!$B$33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'[15]Ingresos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B14" i="1"/>
  <c r="B12" i="1" s="1"/>
  <c r="C14" i="1"/>
  <c r="E14" i="1"/>
  <c r="D15" i="1"/>
  <c r="E15" i="1"/>
  <c r="D16" i="1"/>
  <c r="E16" i="1"/>
  <c r="B18" i="1"/>
  <c r="C18" i="1"/>
  <c r="D18" i="1"/>
  <c r="E18" i="1"/>
  <c r="D19" i="1"/>
  <c r="E19" i="1"/>
  <c r="D20" i="1"/>
  <c r="E20" i="1"/>
  <c r="B22" i="1"/>
  <c r="C22" i="1"/>
  <c r="D22" i="1"/>
  <c r="E22" i="1"/>
  <c r="D23" i="1"/>
  <c r="E23" i="1"/>
  <c r="D24" i="1"/>
  <c r="D27" i="1"/>
  <c r="B28" i="1"/>
  <c r="B26" i="1" s="1"/>
  <c r="C28" i="1"/>
  <c r="E28" i="1" s="1"/>
  <c r="D28" i="1"/>
  <c r="D29" i="1"/>
  <c r="E29" i="1"/>
  <c r="D30" i="1"/>
  <c r="E30" i="1"/>
  <c r="B32" i="1"/>
  <c r="C32" i="1"/>
  <c r="E32" i="1" s="1"/>
  <c r="D32" i="1"/>
  <c r="D33" i="1"/>
  <c r="E33" i="1"/>
  <c r="D34" i="1"/>
  <c r="D35" i="1"/>
  <c r="D36" i="1"/>
  <c r="D37" i="1"/>
  <c r="E37" i="1"/>
  <c r="D38" i="1"/>
  <c r="B40" i="1"/>
  <c r="B41" i="1"/>
  <c r="B42" i="1" s="1"/>
  <c r="B44" i="1"/>
  <c r="B45" i="1"/>
  <c r="B46" i="1" l="1"/>
  <c r="B39" i="1"/>
  <c r="D12" i="1"/>
  <c r="D14" i="1"/>
  <c r="C26" i="1"/>
  <c r="E12" i="1"/>
  <c r="D26" i="1" l="1"/>
  <c r="C39" i="1"/>
  <c r="E26" i="1"/>
  <c r="E39" i="1" l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Rubio</author>
  </authors>
  <commentList>
    <comment ref="A34" authorId="0" shapeId="0" xr:uid="{9DBC5C7F-E439-4BFF-804D-B9E37ECEAC60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A35" authorId="0" shapeId="0" xr:uid="{4555DD06-9548-445A-A48B-6B80EC70D1A4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A36" authorId="0" shapeId="0" xr:uid="{C287F22C-9E3C-4482-96B0-A4A10FC598F7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</commentList>
</comments>
</file>

<file path=xl/sharedStrings.xml><?xml version="1.0" encoding="utf-8"?>
<sst xmlns="http://schemas.openxmlformats.org/spreadsheetml/2006/main" count="42" uniqueCount="35">
  <si>
    <t>diferencia</t>
  </si>
  <si>
    <t>gastos ppc</t>
  </si>
  <si>
    <t>ingresos ppc</t>
  </si>
  <si>
    <t>gastos fnp</t>
  </si>
  <si>
    <t>ingresos fnp</t>
  </si>
  <si>
    <t>TOTAL INGRESOS</t>
  </si>
  <si>
    <t>Programas y proyectos FNP</t>
  </si>
  <si>
    <t>Extraordinarios FNP</t>
  </si>
  <si>
    <t>Financieros PPC</t>
  </si>
  <si>
    <t>Financieros FNP</t>
  </si>
  <si>
    <t>Ventas Programa PPC</t>
  </si>
  <si>
    <t>OTROS INGRESOS</t>
  </si>
  <si>
    <t>Rendimientos Financieros PPC</t>
  </si>
  <si>
    <t>Rendimientos Financieros FNP</t>
  </si>
  <si>
    <t>INGRESOS FINANCIEROS</t>
  </si>
  <si>
    <t>INGRESOS NO OPERACIONALES</t>
  </si>
  <si>
    <t>Cuota de Erradicación Peste Porcina Clásica</t>
  </si>
  <si>
    <t>Cuota de Fomento</t>
  </si>
  <si>
    <t>SUPERÁVIT VIGENCIAS ANTERIORES</t>
  </si>
  <si>
    <t>CUOTA VIGENCIAS ANTERIORES</t>
  </si>
  <si>
    <t xml:space="preserve">CUOTA DE FOMENTO PORCÍCOLA </t>
  </si>
  <si>
    <t>INGRESOS OPERACIONALES</t>
  </si>
  <si>
    <t>OCT-DIC</t>
  </si>
  <si>
    <t>% PARTICIPACIÓN</t>
  </si>
  <si>
    <t>EJECUTADO</t>
  </si>
  <si>
    <t>SOLICITADO</t>
  </si>
  <si>
    <t>% EJECUCIÓN</t>
  </si>
  <si>
    <t>ACUERDO 01/20</t>
  </si>
  <si>
    <t>PRESUPUESTO</t>
  </si>
  <si>
    <t>CUENTAS</t>
  </si>
  <si>
    <t>ANEXO 1</t>
  </si>
  <si>
    <t>PRESUPUESTO OCT-DIC</t>
  </si>
  <si>
    <t>PRESUPUESTO DE INGRESOS VIGENCIA  2.019</t>
  </si>
  <si>
    <t>DIRECCIÓN DE PLANEACIÓN Y SEGUIMIENTO PRESUPUESTAL</t>
  </si>
  <si>
    <t>MINISTERIO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</si>
</sst>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??_ ;_ @_ "/>
    <numFmt numFmtId="165" formatCode="_ * #,##0.00_ ;_ * \-#,##0.00_ ;_ * &quot;-&quot;??_ ;_ @_ "/>
    <numFmt numFmtId="166" formatCode="_(* #,##0_);_(* \(#,##0\);_(* &quot;-&quot;??_);_(@_)"/>
    <numFmt numFmtId="167" formatCode="_(* #,##0.00_);_(* \(#,##0.00\);_(* &quot;-&quot;??_);_(@_)"/>
    <numFmt numFmtId="168" formatCode="_ &quot;$&quot;\ * #,##0.00_ ;_ &quot;$&quot;\ * \-#,##0.00_ ;_ &quot;$&quot;\ * &quot;-&quot;??_ ;_ @_ "/>
  </numFmts>
  <fonts count="7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Comic Sans MS"/>
      <family val="4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 applyAlignment="1">
      <alignment wrapText="1"/>
    </xf>
    <xf numFmtId="3" fontId="2" fillId="0" borderId="0" xfId="0" applyNumberFormat="1" applyFont="1"/>
    <xf numFmtId="10" fontId="4" fillId="0" borderId="2" xfId="3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0" fontId="3" fillId="0" borderId="5" xfId="3" applyNumberFormat="1" applyFont="1" applyFill="1" applyBorder="1" applyAlignment="1">
      <alignment wrapText="1"/>
    </xf>
    <xf numFmtId="164" fontId="3" fillId="2" borderId="6" xfId="4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64" fontId="3" fillId="2" borderId="8" xfId="4" applyNumberFormat="1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10" fontId="4" fillId="0" borderId="5" xfId="3" applyNumberFormat="1" applyFont="1" applyFill="1" applyBorder="1" applyAlignment="1">
      <alignment wrapText="1"/>
    </xf>
    <xf numFmtId="164" fontId="4" fillId="2" borderId="8" xfId="4" applyNumberFormat="1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5" fillId="0" borderId="0" xfId="0" applyFont="1"/>
    <xf numFmtId="164" fontId="3" fillId="2" borderId="10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6" fontId="5" fillId="0" borderId="0" xfId="0" applyNumberFormat="1" applyFont="1"/>
    <xf numFmtId="164" fontId="3" fillId="2" borderId="8" xfId="3" applyNumberFormat="1" applyFont="1" applyFill="1" applyBorder="1" applyAlignment="1">
      <alignment wrapText="1"/>
    </xf>
    <xf numFmtId="164" fontId="4" fillId="2" borderId="10" xfId="4" applyNumberFormat="1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3" fontId="5" fillId="0" borderId="0" xfId="0" applyNumberFormat="1" applyFont="1"/>
    <xf numFmtId="10" fontId="3" fillId="0" borderId="12" xfId="3" applyNumberFormat="1" applyFont="1" applyFill="1" applyBorder="1" applyAlignment="1">
      <alignment wrapText="1"/>
    </xf>
    <xf numFmtId="164" fontId="5" fillId="0" borderId="0" xfId="0" applyNumberFormat="1" applyFont="1"/>
    <xf numFmtId="166" fontId="2" fillId="0" borderId="0" xfId="0" applyNumberFormat="1" applyFont="1"/>
    <xf numFmtId="165" fontId="2" fillId="0" borderId="0" xfId="1" applyFont="1"/>
    <xf numFmtId="166" fontId="4" fillId="2" borderId="10" xfId="5" applyNumberFormat="1" applyFont="1" applyFill="1" applyBorder="1" applyAlignment="1">
      <alignment wrapText="1"/>
    </xf>
    <xf numFmtId="166" fontId="4" fillId="2" borderId="13" xfId="5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168" fontId="2" fillId="0" borderId="0" xfId="2" applyFont="1"/>
    <xf numFmtId="0" fontId="4" fillId="2" borderId="0" xfId="0" applyFont="1" applyFill="1" applyAlignment="1">
      <alignment horizontal="center" wrapText="1"/>
    </xf>
    <xf numFmtId="0" fontId="3" fillId="0" borderId="0" xfId="0" applyFont="1"/>
    <xf numFmtId="0" fontId="3" fillId="2" borderId="0" xfId="0" applyFont="1" applyFill="1"/>
  </cellXfs>
  <cellStyles count="6">
    <cellStyle name="Millares" xfId="1" builtinId="3"/>
    <cellStyle name="Millares_Formato Presupuesto Minagricultura" xfId="4" xr:uid="{74A4C3C7-C50F-47C8-A198-C621E5DB6CBA}"/>
    <cellStyle name="Millares_INGRESOS 2005" xfId="5" xr:uid="{13740AEE-8251-4AEB-8AA0-8C3573AF238A}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Acuerdos/Definitivo/ANEXO%20ACUERDO%2001-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"/>
      <sheetName val="Otros ingresos"/>
      <sheetName val="Funcionamiento"/>
      <sheetName val="Nómina y honorarios 2019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Vencimientos (2)"/>
      <sheetName val="Nómina anu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88BC-10B4-47C5-84A2-B1399337F5C7}">
  <dimension ref="A1:J49"/>
  <sheetViews>
    <sheetView tabSelected="1" view="pageBreakPreview" zoomScaleNormal="100" zoomScaleSheetLayoutView="100" workbookViewId="0">
      <pane xSplit="1" ySplit="11" topLeftCell="B12" activePane="bottomRight" state="frozen"/>
      <selection activeCell="X27" sqref="X27"/>
      <selection pane="topRight" activeCell="X27" sqref="X27"/>
      <selection pane="bottomLeft" activeCell="X27" sqref="X27"/>
      <selection pane="bottomRight" activeCell="D16" sqref="D16"/>
    </sheetView>
  </sheetViews>
  <sheetFormatPr baseColWidth="10" defaultRowHeight="15" outlineLevelRow="1" x14ac:dyDescent="0.3"/>
  <cols>
    <col min="1" max="1" width="35.5703125" style="1" customWidth="1"/>
    <col min="2" max="2" width="22.42578125" style="1" bestFit="1" customWidth="1"/>
    <col min="3" max="4" width="22.42578125" style="1" customWidth="1"/>
    <col min="5" max="5" width="19" style="1" customWidth="1"/>
    <col min="6" max="6" width="23" style="1" customWidth="1"/>
    <col min="7" max="7" width="18" style="1" bestFit="1" customWidth="1"/>
    <col min="8" max="8" width="12.5703125" style="1" bestFit="1" customWidth="1"/>
    <col min="9" max="9" width="16.140625" style="1" bestFit="1" customWidth="1"/>
    <col min="10" max="10" width="12" style="1" bestFit="1" customWidth="1"/>
    <col min="11" max="11" width="11.85546875" style="1" bestFit="1" customWidth="1"/>
    <col min="12" max="12" width="12" style="1" bestFit="1" customWidth="1"/>
    <col min="13" max="16384" width="11.42578125" style="1"/>
  </cols>
  <sheetData>
    <row r="1" spans="1:10" ht="15.75" x14ac:dyDescent="0.3">
      <c r="A1" s="52"/>
      <c r="B1" s="52"/>
      <c r="C1" s="52"/>
      <c r="D1" s="52"/>
      <c r="E1" s="51"/>
    </row>
    <row r="2" spans="1:10" ht="15.75" x14ac:dyDescent="0.3">
      <c r="A2" s="45" t="s">
        <v>34</v>
      </c>
      <c r="B2" s="45"/>
      <c r="C2" s="45"/>
      <c r="D2" s="45"/>
      <c r="E2" s="45"/>
    </row>
    <row r="3" spans="1:10" ht="15.75" x14ac:dyDescent="0.3">
      <c r="A3" s="45" t="s">
        <v>33</v>
      </c>
      <c r="B3" s="45"/>
      <c r="C3" s="45"/>
      <c r="D3" s="45"/>
      <c r="E3" s="45"/>
    </row>
    <row r="4" spans="1:10" ht="15.75" x14ac:dyDescent="0.3">
      <c r="A4" s="45" t="s">
        <v>32</v>
      </c>
      <c r="B4" s="45"/>
      <c r="C4" s="45"/>
      <c r="D4" s="45"/>
      <c r="E4" s="45"/>
      <c r="G4" s="49"/>
    </row>
    <row r="5" spans="1:10" ht="15.75" x14ac:dyDescent="0.3">
      <c r="A5" s="50" t="s">
        <v>31</v>
      </c>
      <c r="B5" s="50"/>
      <c r="C5" s="50"/>
      <c r="D5" s="50"/>
      <c r="E5" s="50"/>
      <c r="G5" s="49"/>
    </row>
    <row r="6" spans="1:10" ht="15.75" x14ac:dyDescent="0.3">
      <c r="A6" s="48"/>
      <c r="B6" s="47"/>
      <c r="C6" s="47"/>
      <c r="D6" s="47"/>
      <c r="E6" s="46"/>
    </row>
    <row r="7" spans="1:10" ht="15.75" x14ac:dyDescent="0.3">
      <c r="A7" s="45" t="s">
        <v>30</v>
      </c>
      <c r="B7" s="45"/>
      <c r="C7" s="45"/>
      <c r="D7" s="45"/>
      <c r="E7" s="45"/>
    </row>
    <row r="8" spans="1:10" ht="16.5" thickBot="1" x14ac:dyDescent="0.35">
      <c r="A8" s="44"/>
      <c r="B8" s="44"/>
      <c r="C8" s="44"/>
      <c r="D8" s="44"/>
      <c r="E8" s="43"/>
    </row>
    <row r="9" spans="1:10" ht="16.5" customHeight="1" thickTop="1" x14ac:dyDescent="0.3">
      <c r="A9" s="42" t="s">
        <v>29</v>
      </c>
      <c r="B9" s="41" t="s">
        <v>28</v>
      </c>
      <c r="C9" s="41" t="s">
        <v>28</v>
      </c>
      <c r="D9" s="40" t="s">
        <v>27</v>
      </c>
      <c r="E9" s="39" t="s">
        <v>26</v>
      </c>
    </row>
    <row r="10" spans="1:10" ht="15.75" customHeight="1" x14ac:dyDescent="0.3">
      <c r="A10" s="38"/>
      <c r="B10" s="37" t="s">
        <v>25</v>
      </c>
      <c r="C10" s="37" t="s">
        <v>24</v>
      </c>
      <c r="D10" s="36"/>
      <c r="E10" s="35" t="s">
        <v>23</v>
      </c>
    </row>
    <row r="11" spans="1:10" ht="16.5" thickBot="1" x14ac:dyDescent="0.35">
      <c r="A11" s="34"/>
      <c r="B11" s="33" t="s">
        <v>22</v>
      </c>
      <c r="C11" s="33" t="s">
        <v>22</v>
      </c>
      <c r="D11" s="32"/>
      <c r="E11" s="31"/>
    </row>
    <row r="12" spans="1:10" ht="15.75" customHeight="1" x14ac:dyDescent="0.3">
      <c r="A12" s="30" t="s">
        <v>21</v>
      </c>
      <c r="B12" s="29">
        <f>+B14+B18+B22</f>
        <v>12446761594.519434</v>
      </c>
      <c r="C12" s="29">
        <f>+C14+C18+C22</f>
        <v>13174806562</v>
      </c>
      <c r="D12" s="14">
        <f>+C12-B12</f>
        <v>728044967.48056602</v>
      </c>
      <c r="E12" s="13">
        <f>+C12/B12</f>
        <v>1.0584927221391578</v>
      </c>
    </row>
    <row r="13" spans="1:10" ht="13.5" customHeight="1" x14ac:dyDescent="0.3">
      <c r="A13" s="12"/>
      <c r="B13" s="11"/>
      <c r="C13" s="11"/>
      <c r="D13" s="11"/>
      <c r="E13" s="13"/>
    </row>
    <row r="14" spans="1:10" ht="30.75" x14ac:dyDescent="0.3">
      <c r="A14" s="22" t="s">
        <v>20</v>
      </c>
      <c r="B14" s="28">
        <f>+B15+B16</f>
        <v>12275848805.519434</v>
      </c>
      <c r="C14" s="28">
        <f>+C15+C16</f>
        <v>11855743722</v>
      </c>
      <c r="D14" s="21">
        <f>+C14-B14</f>
        <v>-420105083.51943398</v>
      </c>
      <c r="E14" s="13">
        <f>+C14/B14</f>
        <v>0.96577791970437532</v>
      </c>
      <c r="F14" s="27"/>
      <c r="H14" s="2"/>
    </row>
    <row r="15" spans="1:10" ht="20.25" customHeight="1" x14ac:dyDescent="0.3">
      <c r="A15" s="12" t="s">
        <v>17</v>
      </c>
      <c r="B15" s="11">
        <v>7672405504</v>
      </c>
      <c r="C15" s="11">
        <v>7409839827</v>
      </c>
      <c r="D15" s="11">
        <f>+C15-B15</f>
        <v>-262565677</v>
      </c>
      <c r="E15" s="8">
        <f>+C15/B15</f>
        <v>0.96577791973285154</v>
      </c>
      <c r="G15" s="26"/>
      <c r="J15" s="2"/>
    </row>
    <row r="16" spans="1:10" ht="30" x14ac:dyDescent="0.3">
      <c r="A16" s="12" t="s">
        <v>16</v>
      </c>
      <c r="B16" s="11">
        <v>4603443301.519434</v>
      </c>
      <c r="C16" s="11">
        <v>4445903895</v>
      </c>
      <c r="D16" s="11">
        <f>+C16-B16</f>
        <v>-157539406.51943398</v>
      </c>
      <c r="E16" s="8">
        <f>+C16/B16</f>
        <v>0.96577791965691517</v>
      </c>
      <c r="G16" s="26"/>
      <c r="J16" s="2"/>
    </row>
    <row r="17" spans="1:10" ht="15.75" x14ac:dyDescent="0.3">
      <c r="A17" s="12"/>
      <c r="B17" s="11"/>
      <c r="C17" s="11"/>
      <c r="D17" s="11"/>
      <c r="E17" s="8"/>
      <c r="G17" s="25"/>
      <c r="J17" s="2"/>
    </row>
    <row r="18" spans="1:10" ht="30.75" x14ac:dyDescent="0.3">
      <c r="A18" s="15" t="s">
        <v>19</v>
      </c>
      <c r="B18" s="14">
        <f>+B19+B20</f>
        <v>51164572</v>
      </c>
      <c r="C18" s="14">
        <f>+C19+C20</f>
        <v>51181240</v>
      </c>
      <c r="D18" s="14">
        <f>+C18-B18</f>
        <v>16668</v>
      </c>
      <c r="E18" s="13">
        <f>+C18/B18</f>
        <v>1.000325772294157</v>
      </c>
      <c r="G18" s="2"/>
    </row>
    <row r="19" spans="1:10" ht="15.75" x14ac:dyDescent="0.3">
      <c r="A19" s="12" t="s">
        <v>17</v>
      </c>
      <c r="B19" s="11">
        <v>31977858</v>
      </c>
      <c r="C19" s="11">
        <v>31988275</v>
      </c>
      <c r="D19" s="11">
        <f>+C19-B19</f>
        <v>10417</v>
      </c>
      <c r="E19" s="8">
        <f>+C19/B19</f>
        <v>1.0003257566532442</v>
      </c>
      <c r="G19" s="2"/>
    </row>
    <row r="20" spans="1:10" ht="30" x14ac:dyDescent="0.3">
      <c r="A20" s="12" t="s">
        <v>16</v>
      </c>
      <c r="B20" s="11">
        <v>19186714</v>
      </c>
      <c r="C20" s="11">
        <v>19192965</v>
      </c>
      <c r="D20" s="11">
        <f>+C20-B20</f>
        <v>6251</v>
      </c>
      <c r="E20" s="8">
        <f>+C20/B20</f>
        <v>1.0003257983623459</v>
      </c>
      <c r="G20" s="2"/>
    </row>
    <row r="21" spans="1:10" ht="15.75" x14ac:dyDescent="0.3">
      <c r="A21" s="12"/>
      <c r="B21" s="11"/>
      <c r="C21" s="11"/>
      <c r="D21" s="11"/>
      <c r="E21" s="24"/>
      <c r="G21" s="23"/>
      <c r="H21" s="2"/>
    </row>
    <row r="22" spans="1:10" ht="30.75" x14ac:dyDescent="0.3">
      <c r="A22" s="22" t="s">
        <v>18</v>
      </c>
      <c r="B22" s="21">
        <f>+B23+B24</f>
        <v>119748217</v>
      </c>
      <c r="C22" s="21">
        <f>+C23+C24</f>
        <v>1267881600</v>
      </c>
      <c r="D22" s="21">
        <f>+C22-B22</f>
        <v>1148133383</v>
      </c>
      <c r="E22" s="13">
        <f>+C22/B22</f>
        <v>10.587895433967088</v>
      </c>
      <c r="G22" s="4"/>
    </row>
    <row r="23" spans="1:10" ht="15.75" x14ac:dyDescent="0.3">
      <c r="A23" s="12" t="s">
        <v>17</v>
      </c>
      <c r="B23" s="20">
        <v>119748217</v>
      </c>
      <c r="C23" s="20">
        <v>1146566582</v>
      </c>
      <c r="D23" s="20">
        <f>+C23-B23</f>
        <v>1026818365</v>
      </c>
      <c r="E23" s="8">
        <f>+C23/B23</f>
        <v>9.5748113059587343</v>
      </c>
      <c r="G23" s="19"/>
    </row>
    <row r="24" spans="1:10" ht="30" x14ac:dyDescent="0.3">
      <c r="A24" s="18" t="s">
        <v>16</v>
      </c>
      <c r="B24" s="17"/>
      <c r="C24" s="17">
        <v>121315018</v>
      </c>
      <c r="D24" s="17">
        <f>+C24-B24</f>
        <v>121315018</v>
      </c>
      <c r="E24" s="8">
        <v>1</v>
      </c>
      <c r="G24" s="16"/>
    </row>
    <row r="25" spans="1:10" ht="15.75" x14ac:dyDescent="0.3">
      <c r="A25" s="18"/>
      <c r="B25" s="17"/>
      <c r="C25" s="17"/>
      <c r="D25" s="17"/>
      <c r="E25" s="8"/>
      <c r="G25" s="16"/>
    </row>
    <row r="26" spans="1:10" ht="30.75" x14ac:dyDescent="0.3">
      <c r="A26" s="15" t="s">
        <v>15</v>
      </c>
      <c r="B26" s="14">
        <f>+B28+B32</f>
        <v>654051870</v>
      </c>
      <c r="C26" s="14">
        <f>+C28+C32</f>
        <v>778105331</v>
      </c>
      <c r="D26" s="14">
        <f>+C26-B26</f>
        <v>124053461</v>
      </c>
      <c r="E26" s="13">
        <f>+C26/B26</f>
        <v>1.1896691481059445</v>
      </c>
      <c r="G26" s="4"/>
    </row>
    <row r="27" spans="1:10" ht="15.75" x14ac:dyDescent="0.3">
      <c r="A27" s="12"/>
      <c r="B27" s="11"/>
      <c r="C27" s="11"/>
      <c r="D27" s="11">
        <f>+C27-B27</f>
        <v>0</v>
      </c>
      <c r="E27" s="13"/>
      <c r="G27" s="2"/>
    </row>
    <row r="28" spans="1:10" ht="15.75" x14ac:dyDescent="0.3">
      <c r="A28" s="15" t="s">
        <v>14</v>
      </c>
      <c r="B28" s="14">
        <f>+B29+B30</f>
        <v>72437312</v>
      </c>
      <c r="C28" s="14">
        <f>+C29+C30</f>
        <v>49757109</v>
      </c>
      <c r="D28" s="14">
        <f>+C28-B28</f>
        <v>-22680203</v>
      </c>
      <c r="E28" s="13">
        <f>+C28/B28</f>
        <v>0.68689888713705993</v>
      </c>
    </row>
    <row r="29" spans="1:10" ht="15.75" x14ac:dyDescent="0.3">
      <c r="A29" s="12" t="s">
        <v>13</v>
      </c>
      <c r="B29" s="11">
        <v>55828673</v>
      </c>
      <c r="C29" s="11">
        <v>39597202</v>
      </c>
      <c r="D29" s="11">
        <f>+C29-B29</f>
        <v>-16231471</v>
      </c>
      <c r="E29" s="8">
        <f>+C29/B29</f>
        <v>0.70926281912521905</v>
      </c>
      <c r="G29" s="2"/>
    </row>
    <row r="30" spans="1:10" ht="15.75" x14ac:dyDescent="0.3">
      <c r="A30" s="12" t="s">
        <v>12</v>
      </c>
      <c r="B30" s="11">
        <v>16608639</v>
      </c>
      <c r="C30" s="11">
        <v>10159907</v>
      </c>
      <c r="D30" s="11">
        <f>+C30-B30</f>
        <v>-6448732</v>
      </c>
      <c r="E30" s="8">
        <f>+C30/B30</f>
        <v>0.61172423580282531</v>
      </c>
      <c r="G30" s="2"/>
    </row>
    <row r="31" spans="1:10" ht="15.75" x14ac:dyDescent="0.3">
      <c r="A31" s="12"/>
      <c r="B31" s="11"/>
      <c r="C31" s="11"/>
      <c r="D31" s="11"/>
      <c r="E31" s="8"/>
    </row>
    <row r="32" spans="1:10" ht="15.75" x14ac:dyDescent="0.3">
      <c r="A32" s="15" t="s">
        <v>11</v>
      </c>
      <c r="B32" s="14">
        <f>SUM(B33:B37)</f>
        <v>581614558</v>
      </c>
      <c r="C32" s="14">
        <f>SUM(C33:C37)</f>
        <v>728348222</v>
      </c>
      <c r="D32" s="14">
        <f>+C32-B32</f>
        <v>146733664</v>
      </c>
      <c r="E32" s="13">
        <f>+C32/B32</f>
        <v>1.2522867799330428</v>
      </c>
    </row>
    <row r="33" spans="1:5" ht="15.75" x14ac:dyDescent="0.3">
      <c r="A33" s="12" t="s">
        <v>10</v>
      </c>
      <c r="B33" s="11">
        <v>437650416</v>
      </c>
      <c r="C33" s="11">
        <v>516796916</v>
      </c>
      <c r="D33" s="11">
        <f>+C33-B33</f>
        <v>79146500</v>
      </c>
      <c r="E33" s="8">
        <f>+C33/B33</f>
        <v>1.1808441100624933</v>
      </c>
    </row>
    <row r="34" spans="1:5" ht="15.75" x14ac:dyDescent="0.3">
      <c r="A34" s="10" t="s">
        <v>9</v>
      </c>
      <c r="B34" s="9"/>
      <c r="C34" s="9">
        <v>18392460</v>
      </c>
      <c r="D34" s="9">
        <f>+C34-B34</f>
        <v>18392460</v>
      </c>
      <c r="E34" s="8">
        <v>1</v>
      </c>
    </row>
    <row r="35" spans="1:5" ht="15.75" x14ac:dyDescent="0.3">
      <c r="A35" s="10" t="s">
        <v>8</v>
      </c>
      <c r="B35" s="9"/>
      <c r="C35" s="9">
        <v>1373871</v>
      </c>
      <c r="D35" s="9">
        <f>+C35-B35</f>
        <v>1373871</v>
      </c>
      <c r="E35" s="8">
        <v>1</v>
      </c>
    </row>
    <row r="36" spans="1:5" ht="15.75" x14ac:dyDescent="0.3">
      <c r="A36" s="10" t="s">
        <v>7</v>
      </c>
      <c r="B36" s="9"/>
      <c r="C36" s="9">
        <v>2738184</v>
      </c>
      <c r="D36" s="9">
        <f>+C36-B36</f>
        <v>2738184</v>
      </c>
      <c r="E36" s="8">
        <v>1</v>
      </c>
    </row>
    <row r="37" spans="1:5" ht="15.75" x14ac:dyDescent="0.3">
      <c r="A37" s="10" t="s">
        <v>6</v>
      </c>
      <c r="B37" s="9">
        <v>143964142</v>
      </c>
      <c r="C37" s="9">
        <v>189046791</v>
      </c>
      <c r="D37" s="9">
        <f>+C37-B37</f>
        <v>45082649</v>
      </c>
      <c r="E37" s="8">
        <f>+C37/B37</f>
        <v>1.313151930568933</v>
      </c>
    </row>
    <row r="38" spans="1:5" ht="16.5" thickBot="1" x14ac:dyDescent="0.35">
      <c r="A38" s="10"/>
      <c r="B38" s="9"/>
      <c r="C38" s="9"/>
      <c r="D38" s="9">
        <f>+C38-B38</f>
        <v>0</v>
      </c>
      <c r="E38" s="8"/>
    </row>
    <row r="39" spans="1:5" ht="16.5" thickBot="1" x14ac:dyDescent="0.35">
      <c r="A39" s="7" t="s">
        <v>5</v>
      </c>
      <c r="B39" s="6">
        <f>+B26+B12</f>
        <v>13100813464.519434</v>
      </c>
      <c r="C39" s="6">
        <f>+C26+C12</f>
        <v>13952911893</v>
      </c>
      <c r="D39" s="6">
        <f>+C39-B39</f>
        <v>852098428.48056602</v>
      </c>
      <c r="E39" s="5">
        <f>+C39/B39</f>
        <v>1.0650416427032017</v>
      </c>
    </row>
    <row r="40" spans="1:5" ht="16.5" hidden="1" outlineLevel="1" thickTop="1" x14ac:dyDescent="0.3">
      <c r="A40" s="3" t="s">
        <v>4</v>
      </c>
      <c r="B40" s="2">
        <f>+C15+C19+C23+C29+C34+C36+C37</f>
        <v>8838169321</v>
      </c>
      <c r="C40" s="2"/>
      <c r="D40" s="2"/>
    </row>
    <row r="41" spans="1:5" ht="16.5" hidden="1" outlineLevel="1" thickTop="1" x14ac:dyDescent="0.3">
      <c r="A41" s="3" t="s">
        <v>3</v>
      </c>
      <c r="B41" s="4" t="e">
        <f>+#REF!-#REF!-#REF!-401771989-257495970</f>
        <v>#REF!</v>
      </c>
      <c r="C41" s="4"/>
      <c r="D41" s="4"/>
    </row>
    <row r="42" spans="1:5" ht="16.5" hidden="1" outlineLevel="1" thickTop="1" x14ac:dyDescent="0.3">
      <c r="A42" s="3" t="s">
        <v>0</v>
      </c>
      <c r="B42" s="2" t="e">
        <f>+B40-B41</f>
        <v>#REF!</v>
      </c>
      <c r="C42" s="2"/>
      <c r="D42" s="2"/>
    </row>
    <row r="43" spans="1:5" ht="15.75" hidden="1" outlineLevel="1" thickTop="1" x14ac:dyDescent="0.3">
      <c r="B43" s="2"/>
      <c r="C43" s="2"/>
      <c r="D43" s="2"/>
    </row>
    <row r="44" spans="1:5" ht="16.5" hidden="1" outlineLevel="1" thickTop="1" x14ac:dyDescent="0.3">
      <c r="A44" s="3" t="s">
        <v>2</v>
      </c>
      <c r="B44" s="2">
        <f>+C16+C20+C24+C30+C33+C35</f>
        <v>5114742572</v>
      </c>
      <c r="C44" s="2"/>
      <c r="D44" s="2"/>
    </row>
    <row r="45" spans="1:5" ht="16.5" hidden="1" outlineLevel="1" thickTop="1" x14ac:dyDescent="0.3">
      <c r="A45" s="3" t="s">
        <v>1</v>
      </c>
      <c r="B45" s="2" t="e">
        <f>+#REF!+#REF!+401771989+257495970</f>
        <v>#REF!</v>
      </c>
      <c r="C45" s="2"/>
      <c r="D45" s="2"/>
    </row>
    <row r="46" spans="1:5" ht="16.5" hidden="1" outlineLevel="1" thickTop="1" x14ac:dyDescent="0.3">
      <c r="A46" s="3" t="s">
        <v>0</v>
      </c>
      <c r="B46" s="2" t="e">
        <f>+B44-B45</f>
        <v>#REF!</v>
      </c>
      <c r="C46" s="2"/>
      <c r="D46" s="2"/>
    </row>
    <row r="47" spans="1:5" ht="15.75" collapsed="1" thickTop="1" x14ac:dyDescent="0.3"/>
    <row r="48" spans="1:5" x14ac:dyDescent="0.3">
      <c r="C48" s="2"/>
    </row>
    <row r="49" spans="3:3" x14ac:dyDescent="0.3">
      <c r="C49" s="2"/>
    </row>
  </sheetData>
  <mergeCells count="8">
    <mergeCell ref="A9:A11"/>
    <mergeCell ref="A2:E2"/>
    <mergeCell ref="A3:E3"/>
    <mergeCell ref="A4:E4"/>
    <mergeCell ref="A7:E7"/>
    <mergeCell ref="A5:E5"/>
    <mergeCell ref="E9:E11"/>
    <mergeCell ref="D9:D11"/>
  </mergeCells>
  <printOptions horizontalCentered="1"/>
  <pageMargins left="0.39370078740157483" right="0.39370078740157483" top="0.59055118110236227" bottom="0.59055118110236227" header="0.51181102362204722" footer="0.51181102362204722"/>
  <pageSetup scale="81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2020-07-21T13:48:37Z</dcterms:created>
  <dcterms:modified xsi:type="dcterms:W3CDTF">2020-07-21T14:11:25Z</dcterms:modified>
</cp:coreProperties>
</file>